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310" windowHeight="17355" activeTab="0"/>
  </bookViews>
  <sheets>
    <sheet name="EMAIL" sheetId="1" r:id="rId1"/>
    <sheet name="DV-IDENTITY-0" sheetId="2" state="veryHidden" r:id="rId2"/>
  </sheets>
  <definedNames/>
  <calcPr fullCalcOnLoad="1"/>
</workbook>
</file>

<file path=xl/sharedStrings.xml><?xml version="1.0" encoding="utf-8"?>
<sst xmlns="http://schemas.openxmlformats.org/spreadsheetml/2006/main" count="307" uniqueCount="260">
  <si>
    <t>ΜΑΝΕΤΑΚΗ ΑΜΑΛΙΑ</t>
  </si>
  <si>
    <t>ΔΗΜΑΡΧΟΣ</t>
  </si>
  <si>
    <t>ΦΟΥΝΤΟΥΛΑΚΗΣ ΓΙΑΝΝΗΣ</t>
  </si>
  <si>
    <t>ΖΑΒΕΡΔΙΝΟΥ ΓΩΓΩ</t>
  </si>
  <si>
    <t>ΚΟΥΡΤΖΗ ΡΟΔΑΝΘΗ</t>
  </si>
  <si>
    <t>ΛΑΝΤΖΑΝΑΚΗ ΑΝΘΗ</t>
  </si>
  <si>
    <t>ΜΑΛΛΙΑΡΟΥΔΑΚΗΣ ΛΕΑΝΔΡΟΣ</t>
  </si>
  <si>
    <t>ΜΑΡΚΑΚΗ ΜΑΡΙΑ</t>
  </si>
  <si>
    <t>ΠΑΠΑΜΙΚΡΟΥ ΑΓΓΕΛΙΚΗ</t>
  </si>
  <si>
    <t>ΣΑΒΒΙΔΑΚΗΣ ΝΙΚΟΣ</t>
  </si>
  <si>
    <t>ΖΟΥΜΑΚΗΣ ΓΙΑΝΝΗΣ</t>
  </si>
  <si>
    <t>ΔΗΜΟΤΙΚΗ ΚΟΙΝΟΤΗΤΑ</t>
  </si>
  <si>
    <t>ΓΡΑΦΕΙΟ ΠΛΗΡΟΦΟΡΙΩΝ</t>
  </si>
  <si>
    <t>ΚΟΙΝΟΤΗΤΑ ΙΤΑΝΟΥ</t>
  </si>
  <si>
    <t>ΚΕΠ</t>
  </si>
  <si>
    <t>ΚΟΙΝΟΤΗΤΑ ΛΕΥΚΗΣ</t>
  </si>
  <si>
    <t>ΣΥΖΕΥΞΙΣ</t>
  </si>
  <si>
    <t>ΚΑΡΝΑΒΑΛΙ</t>
  </si>
  <si>
    <t>vardaki@sitia.gr</t>
  </si>
  <si>
    <t>alodapoi@sitia.gr</t>
  </si>
  <si>
    <t>grafeiopliroforion@sitia.gr</t>
  </si>
  <si>
    <t>dimarxos@sitia.gr</t>
  </si>
  <si>
    <t>info@sitia.gr</t>
  </si>
  <si>
    <t>dimotikikoinotita@sitia.gr</t>
  </si>
  <si>
    <t>gogo@sitia.gr</t>
  </si>
  <si>
    <t>zoumakis@sitia.gr</t>
  </si>
  <si>
    <t>karnavali@sitia.gr</t>
  </si>
  <si>
    <t>kep@sitia.gr</t>
  </si>
  <si>
    <t>itanos@sitia.gr</t>
  </si>
  <si>
    <t>lefki@sitia.gr</t>
  </si>
  <si>
    <t>kourtzi@sitia.gr</t>
  </si>
  <si>
    <t>latzanaki@sitia.gr</t>
  </si>
  <si>
    <t>lantzanakis@sitia.gr</t>
  </si>
  <si>
    <t>leandros@sitia.gr</t>
  </si>
  <si>
    <t>amalia@sitia.gr</t>
  </si>
  <si>
    <t>markaki@sitia.gr</t>
  </si>
  <si>
    <t>nikiforakis@sitia.gr</t>
  </si>
  <si>
    <t>papamikrou@sitia.gr</t>
  </si>
  <si>
    <t>sabidakis@sitia.gr</t>
  </si>
  <si>
    <t>syzefxis@sitia.gr</t>
  </si>
  <si>
    <t>fountoulakis@sitia.gr</t>
  </si>
  <si>
    <t>EMAIL  ΔΗΜΟΥ ΣΗΤΕΙΑΣ</t>
  </si>
  <si>
    <t>ΠΑΠΑΔΑΚΗ ΑΝΝΑ</t>
  </si>
  <si>
    <t>papadaki@sitia.gr</t>
  </si>
  <si>
    <t>fountoradakis@sitia.gr</t>
  </si>
  <si>
    <t>ΦΟΥΝΤΟΡΑΔΑΚΗΣ ΜΑΝΩΛΗΣ</t>
  </si>
  <si>
    <t>ΝΙΚΗΦΟΡΑΚΗΣ ΜΑΝΩΛΗΣ</t>
  </si>
  <si>
    <t>ΛΑΝΤΖΑΝΑΚΗΣ ΜΑΝΩΛΗΣ</t>
  </si>
  <si>
    <t>ΒΑΡΔΑΚΗ ΚΑΤΕΡΙΝΑ</t>
  </si>
  <si>
    <t>ΔΙΑΥΓΕΙΑ</t>
  </si>
  <si>
    <t>zaxarenia@sitia.gr</t>
  </si>
  <si>
    <t>ΒΙΤΣΕΝΤΖΑΚΗΣ ΓΙΑΝΝΗΣ</t>
  </si>
  <si>
    <t>vitsentzakis@sitia.gr</t>
  </si>
  <si>
    <t>ΜΕΡΑΜΒΕΛΙΩΤΑΚΗ ΜΑΡΙΑ</t>
  </si>
  <si>
    <t>merabel@sitia.gr</t>
  </si>
  <si>
    <t>AAAAAEb/61Q=</t>
  </si>
  <si>
    <t>Κ.Ο.Σ.Ε. Σητείας</t>
  </si>
  <si>
    <t>kose.sitia@sitia.gr</t>
  </si>
  <si>
    <t>ΚΟΥΜΕΝΤΑΚΗ ΕΛΕΥΘΕΡΙΑ</t>
  </si>
  <si>
    <t>eleftheria@sitia.gr</t>
  </si>
  <si>
    <t>ΨΑΡΟΜΙΧΑΛΑΚΗ ΓΙΑΝΝΑ</t>
  </si>
  <si>
    <t>gianna@sitia.gr</t>
  </si>
  <si>
    <t>psilinakis@sitia.gr</t>
  </si>
  <si>
    <t>olgak@sitia.gr</t>
  </si>
  <si>
    <t>ΚΩΣΤΑΝΤΟΥΡΑΚΗ ΟΛΓΑ -  ΠΟΛΕΟΔΟΜΙΑ</t>
  </si>
  <si>
    <t>mades@sitia.gr</t>
  </si>
  <si>
    <t>ΜΑΔΕΣ</t>
  </si>
  <si>
    <t>ΜΗΧΑΝΟΣΤΑΣΙΟ (Χατζάκης)</t>
  </si>
  <si>
    <t>mixanostasio@sitia.gr</t>
  </si>
  <si>
    <t>ΠΑΣΧΑΛΑΚΗ ΕΛΕΝΗ (πολεοδομία)</t>
  </si>
  <si>
    <t>pasxalaki@sitia.gr</t>
  </si>
  <si>
    <t>meramveliotakis@sitia.gr</t>
  </si>
  <si>
    <t>ΜΕΡΑΜΒΕΛΙΩΤΑΚΗΣ ΤΕΛΗΣ</t>
  </si>
  <si>
    <t>fotinaki@sitia.gr</t>
  </si>
  <si>
    <t>ΦΩΤΕΙΝΑΚΗ ΜΑΡΙΑ</t>
  </si>
  <si>
    <t>ΟΙΚΟΝΟΜΑΚΗΣ ΜΙΧΑΛΗΣ</t>
  </si>
  <si>
    <t>oikonomakis@sitia.gr</t>
  </si>
  <si>
    <t>ΣΠΑΝΟΥΔΑΚΗ ΑΡΧΟΝΤΙΑ - ΚΕΠ</t>
  </si>
  <si>
    <t>arxontia@sitia.gr</t>
  </si>
  <si>
    <t>ΗΛΕΚΤΡΟΛΟΓΟΙ ΔΗΜΟΥ</t>
  </si>
  <si>
    <t>ilektrologoi@sitia.gr</t>
  </si>
  <si>
    <t>ΓΡΑΦΕΙΟ ΑΛΛΟΔΑΠΩΝ - Κοντογιαννάκη Κατ</t>
  </si>
  <si>
    <t>ΔΗΜΟΣ ΣΗΤΕΙΑΣ - ΓΡΑΜΜΑΤΕΙΑ</t>
  </si>
  <si>
    <t>ΠΕΡΑΚΗΣ ΒΑΓΓΕΛΗΣ</t>
  </si>
  <si>
    <t>perakisv@sitia.gr</t>
  </si>
  <si>
    <t>ΔΑΣΚΑΛΑΚΗ ΣΤΑΥΡΟΥΛΑ</t>
  </si>
  <si>
    <t>daskalaki@sitia.gr</t>
  </si>
  <si>
    <t>ΜΑΖΩΝΑΚΗ ΠΟΠΗ (ΙΤΑΝΟΣ)</t>
  </si>
  <si>
    <t>mazonaki@sitia.gr</t>
  </si>
  <si>
    <t>ΞΥΠΟΛΙΤΑΚΗΣ ΝΤΙΝΟΣ</t>
  </si>
  <si>
    <t>xipolitakis@sitia.gr</t>
  </si>
  <si>
    <t>ΦΩΤΕΙΝΑΚΗ ΣΤΕΛΛΑ</t>
  </si>
  <si>
    <t>fotinakistella@sitia.gr</t>
  </si>
  <si>
    <t>ΑΠΙΔΙΑΝΑΚΗΣ ΓΙΑΝΝΗΣ</t>
  </si>
  <si>
    <t>apidgiannis@sitia.gr</t>
  </si>
  <si>
    <t>ΚΑΜΠΑΝΑΚΗ ΜΑΡΙΑ</t>
  </si>
  <si>
    <t>kampanakim@sitia.gr</t>
  </si>
  <si>
    <t>ΓΑΙΤΑΝΑΚΗΣ ΔΗΜΗΤΡΗΣ</t>
  </si>
  <si>
    <t>gaitanakis@sitia.gr</t>
  </si>
  <si>
    <t>kolidakia@sitia.gr</t>
  </si>
  <si>
    <t>ΔΟΚΑΣ</t>
  </si>
  <si>
    <t>dokas@sitia.gr</t>
  </si>
  <si>
    <t>ΠΟΛΕΟΔΟΜΙΑ ΣΗΤΕΙΑΣ</t>
  </si>
  <si>
    <t>ydom@sitia.gr</t>
  </si>
  <si>
    <t>rasouli@sitia.gr</t>
  </si>
  <si>
    <t>karniadaki@sitia.gr</t>
  </si>
  <si>
    <t>ΠΕΥΚΟΙ</t>
  </si>
  <si>
    <t>kolovrat@sitia.gr</t>
  </si>
  <si>
    <t>ΚΑΡΑΜΑΝΛΗΣ ΝΙΚΟΣ</t>
  </si>
  <si>
    <t>karamanlisn@sitia.gr</t>
  </si>
  <si>
    <t>ΚΕΝΤΡΟ ΚΟΙΝΟΤΗΤΑΣ</t>
  </si>
  <si>
    <t>kentrokinotitas@sitia.gr</t>
  </si>
  <si>
    <t xml:space="preserve">itanos@otenet.gr </t>
  </si>
  <si>
    <t>ΤΣΙΜΗΤΑΚΗΣ ΒΑΓΓΕΛΗΣ</t>
  </si>
  <si>
    <t>Βρεφονηπιακός</t>
  </si>
  <si>
    <t>vrefonip@sitia.gr</t>
  </si>
  <si>
    <t>Ρασούλη Κατερίνα</t>
  </si>
  <si>
    <t>Ρεμπελάκη Μαρία</t>
  </si>
  <si>
    <t>Ροδανάκη Ελπίδα</t>
  </si>
  <si>
    <t>Καρνιαδάκη Ελσα</t>
  </si>
  <si>
    <t>RempelM@sitia.gr</t>
  </si>
  <si>
    <t>RodanE@sitia.gr</t>
  </si>
  <si>
    <t>κεντρο κοινοτητας</t>
  </si>
  <si>
    <t>Ζάχου Μαρίνα</t>
  </si>
  <si>
    <t>zaxoum@sitia.gr</t>
  </si>
  <si>
    <t>Δημ Συμβ</t>
  </si>
  <si>
    <t>ΡΕΜΟΥΝΤΑΚΗΣ ΜΙΧΑΛΗΣ</t>
  </si>
  <si>
    <t>remountakism@sitia.gr</t>
  </si>
  <si>
    <t>vivliothiki@sitia.gr</t>
  </si>
  <si>
    <t>Βιβλιοθήκη</t>
  </si>
  <si>
    <t>rasoulivag@sitia.gr</t>
  </si>
  <si>
    <t>ΡΑΣΟΥΛΗ ΒΑΓΓΕΛΙΑ</t>
  </si>
  <si>
    <t>kinonikopantopolio@sitia.gr</t>
  </si>
  <si>
    <t>ΚΟΙΝΩΝΙΚΟ ΠΑΝΤΟΠΩΛΕΙΟ</t>
  </si>
  <si>
    <t>ΠΕΤΡΑΚΗΣ ΑΝΤΩΝΗΣ  (ΑΝΑΛΗΨΗ)</t>
  </si>
  <si>
    <t>petrakis@sitia.gr</t>
  </si>
  <si>
    <t>xrisoulaki@sitia.gr</t>
  </si>
  <si>
    <t>ΑΧΛΑΔΙΑΝΑΚΗΣ ΜΑΝΘΟΣ  (ΚΕΠ)</t>
  </si>
  <si>
    <t>manthos.achladianakis@gmail.com</t>
  </si>
  <si>
    <t>Δαμάσκου Αλεξάνδρα</t>
  </si>
  <si>
    <t>damaskoua@sitia.gr</t>
  </si>
  <si>
    <t>Βιβλιοθήκη Δήμου</t>
  </si>
  <si>
    <t>ΧΑΤΖΑΚΗΣ ΜΑΝΟΛΗΣ</t>
  </si>
  <si>
    <t>xatzakism@sitia.gr</t>
  </si>
  <si>
    <t>Μηχανικοί</t>
  </si>
  <si>
    <t>mixanikoi@sitia.gr</t>
  </si>
  <si>
    <t>ΒΛΑΧΑΚΗ ΜΑΡΙΑ</t>
  </si>
  <si>
    <t>vlahaki@sitia.gr</t>
  </si>
  <si>
    <t>ΣΦΑΚΙΑΝΑΚΗ ΖΑΧΑΡΕΝΙΑ</t>
  </si>
  <si>
    <t>ΤΣΟΥΚΝΑΚΗΣ ΝΙΚΟΣ  (διευθυντης ΤΥ)</t>
  </si>
  <si>
    <t>tsouknakis@sitia.gr</t>
  </si>
  <si>
    <t>ΦΟΥΚΑΡΑΚΗ ΒΑΓΓΕΛΙΑ</t>
  </si>
  <si>
    <t>foukaraki@sitia.gr</t>
  </si>
  <si>
    <t>ΤΥ</t>
  </si>
  <si>
    <t>platanakie@sitia.gr</t>
  </si>
  <si>
    <t>adamakism@sitia.gr</t>
  </si>
  <si>
    <t>ΑΔΑΜΑΚΗΣ ΜΑΝΩΛΗΣ</t>
  </si>
  <si>
    <t>ΣΦΑΚΙΩΤΑΚΗΣ ΝΙΚΟΣ</t>
  </si>
  <si>
    <t>sfakiotakisn@sitia.gr</t>
  </si>
  <si>
    <t>καθαριοτ</t>
  </si>
  <si>
    <t>πρασινου</t>
  </si>
  <si>
    <t>ΚΟΝΤΟΓΙΩΡΓΑΚΗΣ ΧΡΙΣΤΟΦΟΡΟΣ</t>
  </si>
  <si>
    <t>kontogiorgakisx@sitia.gr</t>
  </si>
  <si>
    <t>Παιδικός ΔΕΥΑΣ</t>
  </si>
  <si>
    <t>lilipoupoli@sitia.gr</t>
  </si>
  <si>
    <t>zervakis@sitia.gr</t>
  </si>
  <si>
    <t>ΦΡΑΓΚΙΑΔΑΚΗ ΠΟΠΗ</t>
  </si>
  <si>
    <t>Γενικός Γραμματέας</t>
  </si>
  <si>
    <t>Ειδικός Σϋμβουλος</t>
  </si>
  <si>
    <t>atzolidakis@sitia.gr</t>
  </si>
  <si>
    <t>Ατζολιδάκης Μανώλης</t>
  </si>
  <si>
    <t>Μακρονικολάκης Μανόλης</t>
  </si>
  <si>
    <t>makronikolakis@sitia.gr</t>
  </si>
  <si>
    <t>ΜΑΚΡΟΝΙΚΟΛΑΚΗΣ ΜΑΝΩΛΗΣ</t>
  </si>
  <si>
    <t>Γεν Γραμματεας</t>
  </si>
  <si>
    <t>Σχολικές Επιτροπές</t>
  </si>
  <si>
    <t>Πρωτοβάθμια σχολική επιτροπή</t>
  </si>
  <si>
    <t>Δευτεροβάθμια σχολική επιτροπή</t>
  </si>
  <si>
    <t>protovathmia@sitia.gr</t>
  </si>
  <si>
    <t>sxolikesepitropes@sitia.gr</t>
  </si>
  <si>
    <t>deyterovathmia@sitia.gr</t>
  </si>
  <si>
    <t xml:space="preserve"> helenplatanaki@hotmail.com  ΠΛΑΤΑΝΑΚΗ ΕΛΕΝΗ</t>
  </si>
  <si>
    <t>ΦΟΥΝΤΟΡΑΔΑΚΗΣ ΓΙΩΡΓΟΣ (ΗΛΕΚΤΡΟΛΟΓΟΣ)</t>
  </si>
  <si>
    <t>fountoradakisg@sitia.gr</t>
  </si>
  <si>
    <t>ΨΥΛΙΝΑΚΗΣ ΜΑΝΩΛΗΣ</t>
  </si>
  <si>
    <t>ΚΟΛΟΒΡΑΤ ΜΑΡΙΑ</t>
  </si>
  <si>
    <t>dandoulaki.eirini@sitia.gr</t>
  </si>
  <si>
    <t>ΔΑΝΔΟΥΛΑΚΗ ΕΙΡΗΝΗ - ΒΟΗΘΕΙΑ ΣΤΟ ΣΠΙΤΙ</t>
  </si>
  <si>
    <t>Μαζωνάκη Φωφη</t>
  </si>
  <si>
    <t>mazonakifofi@sitia.gr</t>
  </si>
  <si>
    <t>miaoulim@sitia.gr</t>
  </si>
  <si>
    <t>Μιαούλη Μαίρη</t>
  </si>
  <si>
    <t>lymperioy@sitia.gr</t>
  </si>
  <si>
    <t>Κορνελάκη Ρένα</t>
  </si>
  <si>
    <t>kornelakire@sitia.gr</t>
  </si>
  <si>
    <t>fragiadakip@sitia.gr</t>
  </si>
  <si>
    <t>tsantirakid@sitia.gr</t>
  </si>
  <si>
    <t>ΤΣΑΝΤΗΡΑΚΗ ΔΕΣΠΩ</t>
  </si>
  <si>
    <t>depotas@otenet.gr</t>
  </si>
  <si>
    <t>ΔΟΚΑΣ OTE</t>
  </si>
  <si>
    <t>Κρασαδάκη Ειρήνη</t>
  </si>
  <si>
    <t>krasadaki@sitia.gr</t>
  </si>
  <si>
    <t>Φουρναράκης Γιώργος</t>
  </si>
  <si>
    <t>fournarakis@sitia.gr</t>
  </si>
  <si>
    <t>Φέκα Δήμητρα   ΟΑΕΔ προγραμμα</t>
  </si>
  <si>
    <t>feka@sitia.gr</t>
  </si>
  <si>
    <t>pavlopoulou@sitia.gr</t>
  </si>
  <si>
    <t>Παυλοπούλου Αγγελική ΟΑΕΔ προγ</t>
  </si>
  <si>
    <t>Παιδικός σταθμός Παλαικάστρου</t>
  </si>
  <si>
    <t>paidikospalaikastrou@sitia.gr</t>
  </si>
  <si>
    <t>κοινωνική</t>
  </si>
  <si>
    <t>ΚΟΛΥΔΑΚΗ ΑΡΓΥΡΩ  Κοινωνική</t>
  </si>
  <si>
    <t>portarakil@sitia.gr</t>
  </si>
  <si>
    <t>zaharakisg@sitia.gr</t>
  </si>
  <si>
    <t>ΖΑΧΑΡΑΚΗΣ ΓΙΩΡΓΟΣ - Βοηθεια στο σπίτι</t>
  </si>
  <si>
    <t>ΠΟΡΤΑΡΑΚΗ ΛΙΤΣΑ - Βοηθεια στο σπίτι</t>
  </si>
  <si>
    <t>zoom pass D!m@rxos0479  ΔΗΜΑΡΧΟΣ</t>
  </si>
  <si>
    <t>Καπετανάκης Παύλος - Αρμόδιος Ευρωπαικής Επιτροπής</t>
  </si>
  <si>
    <t>eu-projects@sitia.gr</t>
  </si>
  <si>
    <t>ΚΕΝΤΡΟ ΔΙΑ ΒΙΟΥ ΜΑΘΗΣΗΣ</t>
  </si>
  <si>
    <t>KDVMSITIAS@SITIA.GR</t>
  </si>
  <si>
    <t>thirides@sitia.gr</t>
  </si>
  <si>
    <t>ΘΥΡΙΔΕΣ ΔΗΜΟΥ ΣΗΤΕΙΑΣ</t>
  </si>
  <si>
    <t>spa@sitia.gr</t>
  </si>
  <si>
    <t>Δημοτικό Λιμενικό Ταμείο - limenikotamio@sitia.gr</t>
  </si>
  <si>
    <t>drakonaki@sitia.gr</t>
  </si>
  <si>
    <t>ΔΡΑΚΩΝΑΚΗ ΗΛΙΑΝΑ</t>
  </si>
  <si>
    <t>Μαθητική Εστία Σητείας</t>
  </si>
  <si>
    <t>mathitikiestia@sitia.gr</t>
  </si>
  <si>
    <t>maroudi@sitia.gr</t>
  </si>
  <si>
    <t>gadanakisn@sitia.gr</t>
  </si>
  <si>
    <t>Γαδανάκης Νίκος ΤΥ</t>
  </si>
  <si>
    <t xml:space="preserve">ΜΑΡΟΥΔΗ ΕΛΕΝΗ  Προμήθειες </t>
  </si>
  <si>
    <t>ΧΡΥΣΟΥΛΑΚΗ ΜΑΡΙΑ (ΛΕΥΚΗ) hrysoylaki@gmail.com</t>
  </si>
  <si>
    <t>hazapis@sitia.gr</t>
  </si>
  <si>
    <t>ΧΑΖΑΠΗΣ ΑΝΤΩΝΗΣ Αρχιτέκτονας</t>
  </si>
  <si>
    <t>ΓΚΟΥΝΤΗΣ ΔΗΜΗΤΡΗΣ Μηχανολόγος</t>
  </si>
  <si>
    <t>gountis@sitia.gr</t>
  </si>
  <si>
    <t>Ενεργειακή κοινότητα Δήμου Σητείας</t>
  </si>
  <si>
    <t>energeiakikoinotita@sitia.gr</t>
  </si>
  <si>
    <t>helenrev@sitia.gr</t>
  </si>
  <si>
    <t>ΡΕΒΗ ΕΛΕΝΗ - Γραμματεία Δημάρχου</t>
  </si>
  <si>
    <t>EMAIL Υπαλλήλων Κοινωφελούς</t>
  </si>
  <si>
    <t>ΛΕΟΝΤΑΡΗΣ ΓΙΑΝΝΗΣ ΜΗΧΑΝΙΚΟΣ ΤΥ</t>
  </si>
  <si>
    <t>leontaris@sitia.gr</t>
  </si>
  <si>
    <t>vdokaki@sitia.gr</t>
  </si>
  <si>
    <t>Βδοκάκη Ειρήνη Τηλ Κέντρο</t>
  </si>
  <si>
    <t>ΦΥΓΕΤΑΚΗΣ ΝΙΚΟΛΑΟΣ</t>
  </si>
  <si>
    <t>ΚΑΡΝΙΑΔΑΚΗΣ ΙΩΑΝΝΗΣ</t>
  </si>
  <si>
    <t>ΣΠΥΡΙΔΑΚΗΣ ΣΤΥΛΙΑΝΟΣ</t>
  </si>
  <si>
    <t>(bperraki@gmail.com)ΠΕΡΡΑΚΗ  ΒΑΡΒΑΡΑ</t>
  </si>
  <si>
    <t>politismos@sitia.gr</t>
  </si>
  <si>
    <t>karniadakisi@sitia.gr</t>
  </si>
  <si>
    <t>spiridakisst@sitia.gr</t>
  </si>
  <si>
    <t>daskalakisi@sitia.gr</t>
  </si>
  <si>
    <t>figetakisn@sitia.gr</t>
  </si>
  <si>
    <t>ΣΚΑΡΒΕΛΑΚΗΣ ΙΩΑΝΝΗΣ</t>
  </si>
  <si>
    <t>(civilprotection@sitia.gr) ΔΑΣΚΑΛΑΚΗΣ ΙΩΑΝΝΗΣ</t>
  </si>
  <si>
    <t>(Πρώην) ΔΟΚΑΣ</t>
  </si>
  <si>
    <t>Λυμπερίου Κώστας Αντιδήμαρχος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</si>
</sst>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Ναι&quot;;&quot;Ναι&quot;;&quot;'Οχι&quot;"/>
    <numFmt numFmtId="175" formatCode="&quot;Αληθές&quot;;&quot;Αληθές&quot;;&quot;Ψευδές&quot;"/>
    <numFmt numFmtId="176" formatCode="&quot;Ενεργοποίηση&quot;;&quot;Ενεργοποίηση&quot;;&quot;Απενεργοποίηση&quot;"/>
    <numFmt numFmtId="177" formatCode="[$€-2]\ #,##0.00_);[Red]\([$€-2]\ #,##0.00\)"/>
    <numFmt numFmtId="178" formatCode="&quot;Ναι&quot;;&quot;Ναι&quot;;&quot;Όχι&quot;"/>
    <numFmt numFmtId="179" formatCode="&quot;Ενεργό&quot;;&quot;Ενεργό&quot;;&quot;Ανενεργό&quot;"/>
  </numFmts>
  <fonts count="44">
    <font>
      <sz val="10"/>
      <name val="Arial Greek"/>
      <family val="0"/>
    </font>
    <font>
      <sz val="8"/>
      <name val="Arial Greek"/>
      <family val="0"/>
    </font>
    <font>
      <u val="single"/>
      <sz val="10"/>
      <color indexed="12"/>
      <name val="Arial Greek"/>
      <family val="0"/>
    </font>
    <font>
      <b/>
      <sz val="14"/>
      <name val="Arial Greek"/>
      <family val="0"/>
    </font>
    <font>
      <u val="single"/>
      <sz val="10"/>
      <color indexed="36"/>
      <name val="Arial Greek"/>
      <family val="0"/>
    </font>
    <font>
      <b/>
      <sz val="10"/>
      <name val="Arial Greek"/>
      <family val="0"/>
    </font>
    <font>
      <u val="single"/>
      <sz val="11"/>
      <color indexed="12"/>
      <name val="Arial Greek"/>
      <family val="0"/>
    </font>
    <font>
      <u val="single"/>
      <sz val="12"/>
      <color indexed="12"/>
      <name val="Arial"/>
      <family val="2"/>
    </font>
    <font>
      <u val="single"/>
      <sz val="12"/>
      <color indexed="12"/>
      <name val="Arial Greek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0" borderId="2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7" borderId="1" applyNumberFormat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2" fillId="0" borderId="10" xfId="60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Fill="1" applyBorder="1" applyAlignment="1">
      <alignment/>
    </xf>
    <xf numFmtId="0" fontId="7" fillId="0" borderId="10" xfId="60" applyFont="1" applyBorder="1" applyAlignment="1" applyProtection="1">
      <alignment horizontal="center"/>
      <protection/>
    </xf>
    <xf numFmtId="0" fontId="8" fillId="0" borderId="10" xfId="60" applyFont="1" applyBorder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0" fillId="0" borderId="10" xfId="0" applyFill="1" applyBorder="1" applyAlignment="1">
      <alignment horizontal="left"/>
    </xf>
    <xf numFmtId="0" fontId="0" fillId="32" borderId="10" xfId="0" applyFill="1" applyBorder="1" applyAlignment="1">
      <alignment horizontal="right"/>
    </xf>
    <xf numFmtId="0" fontId="7" fillId="32" borderId="10" xfId="60" applyFont="1" applyFill="1" applyBorder="1" applyAlignment="1" applyProtection="1">
      <alignment horizontal="right"/>
      <protection/>
    </xf>
    <xf numFmtId="0" fontId="2" fillId="0" borderId="0" xfId="60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8" fillId="0" borderId="0" xfId="6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7" fillId="33" borderId="10" xfId="60" applyFont="1" applyFill="1" applyBorder="1" applyAlignment="1" applyProtection="1">
      <alignment horizontal="center"/>
      <protection/>
    </xf>
    <xf numFmtId="0" fontId="8" fillId="33" borderId="10" xfId="60" applyFont="1" applyFill="1" applyBorder="1" applyAlignment="1" applyProtection="1">
      <alignment horizontal="center"/>
      <protection/>
    </xf>
    <xf numFmtId="0" fontId="9" fillId="0" borderId="10" xfId="0" applyFont="1" applyBorder="1" applyAlignment="1">
      <alignment horizontal="center"/>
    </xf>
    <xf numFmtId="0" fontId="8" fillId="0" borderId="0" xfId="60" applyFont="1" applyAlignment="1" applyProtection="1">
      <alignment horizontal="center"/>
      <protection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60" applyFill="1" applyBorder="1" applyAlignment="1" applyProtection="1">
      <alignment horizontal="right"/>
      <protection/>
    </xf>
    <xf numFmtId="0" fontId="0" fillId="32" borderId="10" xfId="0" applyFont="1" applyFill="1" applyBorder="1" applyAlignment="1">
      <alignment horizontal="right"/>
    </xf>
    <xf numFmtId="0" fontId="6" fillId="32" borderId="10" xfId="60" applyFont="1" applyFill="1" applyBorder="1" applyAlignment="1" applyProtection="1">
      <alignment horizontal="center"/>
      <protection/>
    </xf>
    <xf numFmtId="0" fontId="8" fillId="32" borderId="10" xfId="60" applyFont="1" applyFill="1" applyBorder="1" applyAlignment="1" applyProtection="1">
      <alignment horizontal="center"/>
      <protection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kiforakis@sitia.gr" TargetMode="External" /><Relationship Id="rId2" Type="http://schemas.openxmlformats.org/officeDocument/2006/relationships/hyperlink" Target="mailto:leandros@sitia.gr" TargetMode="External" /><Relationship Id="rId3" Type="http://schemas.openxmlformats.org/officeDocument/2006/relationships/hyperlink" Target="mailto:lantzanakis@sitia.gr" TargetMode="External" /><Relationship Id="rId4" Type="http://schemas.openxmlformats.org/officeDocument/2006/relationships/hyperlink" Target="mailto:markaki@sitia.gr" TargetMode="External" /><Relationship Id="rId5" Type="http://schemas.openxmlformats.org/officeDocument/2006/relationships/hyperlink" Target="mailto:kourtzi@sitia.gr" TargetMode="External" /><Relationship Id="rId6" Type="http://schemas.openxmlformats.org/officeDocument/2006/relationships/hyperlink" Target="mailto:lefki@sitia.gr" TargetMode="External" /><Relationship Id="rId7" Type="http://schemas.openxmlformats.org/officeDocument/2006/relationships/hyperlink" Target="mailto:itanos@sitia.gr" TargetMode="External" /><Relationship Id="rId8" Type="http://schemas.openxmlformats.org/officeDocument/2006/relationships/hyperlink" Target="mailto:kep@sitia.gr" TargetMode="External" /><Relationship Id="rId9" Type="http://schemas.openxmlformats.org/officeDocument/2006/relationships/hyperlink" Target="mailto:papamikrou@sitia.gr" TargetMode="External" /><Relationship Id="rId10" Type="http://schemas.openxmlformats.org/officeDocument/2006/relationships/hyperlink" Target="mailto:sabidakis@sitia.gr" TargetMode="External" /><Relationship Id="rId11" Type="http://schemas.openxmlformats.org/officeDocument/2006/relationships/hyperlink" Target="mailto:syzefxis@sitia.gr" TargetMode="External" /><Relationship Id="rId12" Type="http://schemas.openxmlformats.org/officeDocument/2006/relationships/hyperlink" Target="mailto:fountoulakis@sitia.gr" TargetMode="External" /><Relationship Id="rId13" Type="http://schemas.openxmlformats.org/officeDocument/2006/relationships/hyperlink" Target="mailto:karnavali@sitia.gr" TargetMode="External" /><Relationship Id="rId14" Type="http://schemas.openxmlformats.org/officeDocument/2006/relationships/hyperlink" Target="mailto:zoumakis@sitia.gr" TargetMode="External" /><Relationship Id="rId15" Type="http://schemas.openxmlformats.org/officeDocument/2006/relationships/hyperlink" Target="mailto:gogo@sitia.gr" TargetMode="External" /><Relationship Id="rId16" Type="http://schemas.openxmlformats.org/officeDocument/2006/relationships/hyperlink" Target="mailto:dimotikikoinotita@sitia.gr" TargetMode="External" /><Relationship Id="rId17" Type="http://schemas.openxmlformats.org/officeDocument/2006/relationships/hyperlink" Target="mailto:info@sitia.gr" TargetMode="External" /><Relationship Id="rId18" Type="http://schemas.openxmlformats.org/officeDocument/2006/relationships/hyperlink" Target="mailto:dimarxos@sitia.gr" TargetMode="External" /><Relationship Id="rId19" Type="http://schemas.openxmlformats.org/officeDocument/2006/relationships/hyperlink" Target="mailto:grafeiopliroforion@sitia.gr" TargetMode="External" /><Relationship Id="rId20" Type="http://schemas.openxmlformats.org/officeDocument/2006/relationships/hyperlink" Target="mailto:alodapoi@sitia.gr" TargetMode="External" /><Relationship Id="rId21" Type="http://schemas.openxmlformats.org/officeDocument/2006/relationships/hyperlink" Target="mailto:vardaki@sitia.gr" TargetMode="External" /><Relationship Id="rId22" Type="http://schemas.openxmlformats.org/officeDocument/2006/relationships/hyperlink" Target="mailto:papadaki@sitia.gr" TargetMode="External" /><Relationship Id="rId23" Type="http://schemas.openxmlformats.org/officeDocument/2006/relationships/hyperlink" Target="mailto:fountoradakis@sitia.gr" TargetMode="External" /><Relationship Id="rId24" Type="http://schemas.openxmlformats.org/officeDocument/2006/relationships/hyperlink" Target="mailto:vitsentzakis@sitia.gr" TargetMode="External" /><Relationship Id="rId25" Type="http://schemas.openxmlformats.org/officeDocument/2006/relationships/hyperlink" Target="mailto:merabel@sitia.gr" TargetMode="External" /><Relationship Id="rId26" Type="http://schemas.openxmlformats.org/officeDocument/2006/relationships/hyperlink" Target="mailto:kose.sitia@sitia.gr" TargetMode="External" /><Relationship Id="rId27" Type="http://schemas.openxmlformats.org/officeDocument/2006/relationships/hyperlink" Target="mailto:eleftheria@sitia.gr" TargetMode="External" /><Relationship Id="rId28" Type="http://schemas.openxmlformats.org/officeDocument/2006/relationships/hyperlink" Target="mailto:gianna@sitia.gr" TargetMode="External" /><Relationship Id="rId29" Type="http://schemas.openxmlformats.org/officeDocument/2006/relationships/hyperlink" Target="mailto:psilinakis@sitia.gr" TargetMode="External" /><Relationship Id="rId30" Type="http://schemas.openxmlformats.org/officeDocument/2006/relationships/hyperlink" Target="mailto:olgak@sitia.gr" TargetMode="External" /><Relationship Id="rId31" Type="http://schemas.openxmlformats.org/officeDocument/2006/relationships/hyperlink" Target="mailto:mades@sitia.gr" TargetMode="External" /><Relationship Id="rId32" Type="http://schemas.openxmlformats.org/officeDocument/2006/relationships/hyperlink" Target="mailto:mixanostasio@sitia.gr" TargetMode="External" /><Relationship Id="rId33" Type="http://schemas.openxmlformats.org/officeDocument/2006/relationships/hyperlink" Target="mailto:pasxalaki@sitia.gr" TargetMode="External" /><Relationship Id="rId34" Type="http://schemas.openxmlformats.org/officeDocument/2006/relationships/hyperlink" Target="mailto:meramveliotakis@sitia.gr" TargetMode="External" /><Relationship Id="rId35" Type="http://schemas.openxmlformats.org/officeDocument/2006/relationships/hyperlink" Target="mailto:fotinaki@sitia.gr" TargetMode="External" /><Relationship Id="rId36" Type="http://schemas.openxmlformats.org/officeDocument/2006/relationships/hyperlink" Target="mailto:oikonomakis@sitia.gr" TargetMode="External" /><Relationship Id="rId37" Type="http://schemas.openxmlformats.org/officeDocument/2006/relationships/hyperlink" Target="mailto:arxontia@sitia.gr" TargetMode="External" /><Relationship Id="rId38" Type="http://schemas.openxmlformats.org/officeDocument/2006/relationships/hyperlink" Target="mailto:ilektrologoi@sitia.gr" TargetMode="External" /><Relationship Id="rId39" Type="http://schemas.openxmlformats.org/officeDocument/2006/relationships/hyperlink" Target="mailto:perakisv@sitia.gr" TargetMode="External" /><Relationship Id="rId40" Type="http://schemas.openxmlformats.org/officeDocument/2006/relationships/hyperlink" Target="mailto:daskalaki@sitia.gr" TargetMode="External" /><Relationship Id="rId41" Type="http://schemas.openxmlformats.org/officeDocument/2006/relationships/hyperlink" Target="mailto:mazonaki@sitia.gr" TargetMode="External" /><Relationship Id="rId42" Type="http://schemas.openxmlformats.org/officeDocument/2006/relationships/hyperlink" Target="mailto:xipolitakis@sitia.gr" TargetMode="External" /><Relationship Id="rId43" Type="http://schemas.openxmlformats.org/officeDocument/2006/relationships/hyperlink" Target="mailto:fotinakistella@sitia.gr" TargetMode="External" /><Relationship Id="rId44" Type="http://schemas.openxmlformats.org/officeDocument/2006/relationships/hyperlink" Target="mailto:apidgiannis@sitia.gr" TargetMode="External" /><Relationship Id="rId45" Type="http://schemas.openxmlformats.org/officeDocument/2006/relationships/hyperlink" Target="mailto:kampanakim@sitia.gr" TargetMode="External" /><Relationship Id="rId46" Type="http://schemas.openxmlformats.org/officeDocument/2006/relationships/hyperlink" Target="mailto:gaitanakis@sitia.gr" TargetMode="External" /><Relationship Id="rId47" Type="http://schemas.openxmlformats.org/officeDocument/2006/relationships/hyperlink" Target="mailto:kolidakia@sitia.gr" TargetMode="External" /><Relationship Id="rId48" Type="http://schemas.openxmlformats.org/officeDocument/2006/relationships/hyperlink" Target="mailto:ydom@sitia.gr" TargetMode="External" /><Relationship Id="rId49" Type="http://schemas.openxmlformats.org/officeDocument/2006/relationships/hyperlink" Target="mailto:kolovrat@sitia.gr" TargetMode="External" /><Relationship Id="rId50" Type="http://schemas.openxmlformats.org/officeDocument/2006/relationships/hyperlink" Target="mailto:karamanlisn@sitia.gr" TargetMode="External" /><Relationship Id="rId51" Type="http://schemas.openxmlformats.org/officeDocument/2006/relationships/hyperlink" Target="mailto:kentrokinotitas@sitia.gr" TargetMode="External" /><Relationship Id="rId52" Type="http://schemas.openxmlformats.org/officeDocument/2006/relationships/hyperlink" Target="mailto:itanos@otenet.gr" TargetMode="External" /><Relationship Id="rId53" Type="http://schemas.openxmlformats.org/officeDocument/2006/relationships/hyperlink" Target="mailto:vrefonip@sitia.gr" TargetMode="External" /><Relationship Id="rId54" Type="http://schemas.openxmlformats.org/officeDocument/2006/relationships/hyperlink" Target="mailto:RempelM@sitia.gr" TargetMode="External" /><Relationship Id="rId55" Type="http://schemas.openxmlformats.org/officeDocument/2006/relationships/hyperlink" Target="mailto:RodanE@sitia.gr" TargetMode="External" /><Relationship Id="rId56" Type="http://schemas.openxmlformats.org/officeDocument/2006/relationships/hyperlink" Target="mailto:karniadaki@sitia.gr" TargetMode="External" /><Relationship Id="rId57" Type="http://schemas.openxmlformats.org/officeDocument/2006/relationships/hyperlink" Target="mailto:rasouli@sitia.gr" TargetMode="External" /><Relationship Id="rId58" Type="http://schemas.openxmlformats.org/officeDocument/2006/relationships/hyperlink" Target="mailto:dokas@sitia.gr" TargetMode="External" /><Relationship Id="rId59" Type="http://schemas.openxmlformats.org/officeDocument/2006/relationships/hyperlink" Target="mailto:zaxoum@sitia.gr" TargetMode="External" /><Relationship Id="rId60" Type="http://schemas.openxmlformats.org/officeDocument/2006/relationships/hyperlink" Target="mailto:remountakism@sitia.gr" TargetMode="External" /><Relationship Id="rId61" Type="http://schemas.openxmlformats.org/officeDocument/2006/relationships/hyperlink" Target="mailto:vivliothiki@sitia.gr" TargetMode="External" /><Relationship Id="rId62" Type="http://schemas.openxmlformats.org/officeDocument/2006/relationships/hyperlink" Target="mailto:rasoulivag@sitia.gr" TargetMode="External" /><Relationship Id="rId63" Type="http://schemas.openxmlformats.org/officeDocument/2006/relationships/hyperlink" Target="mailto:kinonikopantopolio@sitia.gr" TargetMode="External" /><Relationship Id="rId64" Type="http://schemas.openxmlformats.org/officeDocument/2006/relationships/hyperlink" Target="mailto:petrakis@sitia.gr" TargetMode="External" /><Relationship Id="rId65" Type="http://schemas.openxmlformats.org/officeDocument/2006/relationships/hyperlink" Target="mailto:xrisoulaki@sitia.gr" TargetMode="External" /><Relationship Id="rId66" Type="http://schemas.openxmlformats.org/officeDocument/2006/relationships/hyperlink" Target="mailto:damaskoua@sitia.gr" TargetMode="External" /><Relationship Id="rId67" Type="http://schemas.openxmlformats.org/officeDocument/2006/relationships/hyperlink" Target="mailto:vivliothiki@sitia.gr" TargetMode="External" /><Relationship Id="rId68" Type="http://schemas.openxmlformats.org/officeDocument/2006/relationships/hyperlink" Target="mailto:xatzakism@sitia.gr" TargetMode="External" /><Relationship Id="rId69" Type="http://schemas.openxmlformats.org/officeDocument/2006/relationships/hyperlink" Target="mailto:mixanikoi@sitia.gr" TargetMode="External" /><Relationship Id="rId70" Type="http://schemas.openxmlformats.org/officeDocument/2006/relationships/hyperlink" Target="mailto:vlahaki@sitia.gr" TargetMode="External" /><Relationship Id="rId71" Type="http://schemas.openxmlformats.org/officeDocument/2006/relationships/hyperlink" Target="mailto:zaxarenia@sitia.gr" TargetMode="External" /><Relationship Id="rId72" Type="http://schemas.openxmlformats.org/officeDocument/2006/relationships/hyperlink" Target="mailto:tsouknakis@sitia.gr" TargetMode="External" /><Relationship Id="rId73" Type="http://schemas.openxmlformats.org/officeDocument/2006/relationships/hyperlink" Target="mailto:foukaraki@sitia.gr" TargetMode="External" /><Relationship Id="rId74" Type="http://schemas.openxmlformats.org/officeDocument/2006/relationships/hyperlink" Target="mailto:platanakie@sitia.gr" TargetMode="External" /><Relationship Id="rId75" Type="http://schemas.openxmlformats.org/officeDocument/2006/relationships/hyperlink" Target="mailto:adamakism@sitia.gr" TargetMode="External" /><Relationship Id="rId76" Type="http://schemas.openxmlformats.org/officeDocument/2006/relationships/hyperlink" Target="mailto:sfakiotakisn@sitia.gr" TargetMode="External" /><Relationship Id="rId77" Type="http://schemas.openxmlformats.org/officeDocument/2006/relationships/hyperlink" Target="mailto:kontogiorgakisx@sitia.gr" TargetMode="External" /><Relationship Id="rId78" Type="http://schemas.openxmlformats.org/officeDocument/2006/relationships/hyperlink" Target="mailto:lilipoupoli@sitia.gr" TargetMode="External" /><Relationship Id="rId79" Type="http://schemas.openxmlformats.org/officeDocument/2006/relationships/hyperlink" Target="mailto:zervakis@sitia.gr" TargetMode="External" /><Relationship Id="rId80" Type="http://schemas.openxmlformats.org/officeDocument/2006/relationships/hyperlink" Target="mailto:atzolidakis@sitia.gr" TargetMode="External" /><Relationship Id="rId81" Type="http://schemas.openxmlformats.org/officeDocument/2006/relationships/hyperlink" Target="mailto:makronikolakis@sitia.gr" TargetMode="External" /><Relationship Id="rId82" Type="http://schemas.openxmlformats.org/officeDocument/2006/relationships/hyperlink" Target="mailto:makronikolakis@sitia.gr" TargetMode="External" /><Relationship Id="rId83" Type="http://schemas.openxmlformats.org/officeDocument/2006/relationships/hyperlink" Target="mailto:protovathmia@sitia.gr" TargetMode="External" /><Relationship Id="rId84" Type="http://schemas.openxmlformats.org/officeDocument/2006/relationships/hyperlink" Target="mailto:sxolikesepitropes@sitia.gr" TargetMode="External" /><Relationship Id="rId85" Type="http://schemas.openxmlformats.org/officeDocument/2006/relationships/hyperlink" Target="mailto:deyterovathmia@sitia.gr" TargetMode="External" /><Relationship Id="rId86" Type="http://schemas.openxmlformats.org/officeDocument/2006/relationships/hyperlink" Target="mailto:fountoradakisg@sitia.gr" TargetMode="External" /><Relationship Id="rId87" Type="http://schemas.openxmlformats.org/officeDocument/2006/relationships/hyperlink" Target="mailto:latzanaki@sitia.gr" TargetMode="External" /><Relationship Id="rId88" Type="http://schemas.openxmlformats.org/officeDocument/2006/relationships/hyperlink" Target="mailto:dandoulaki.eirini@sitia.gr" TargetMode="External" /><Relationship Id="rId89" Type="http://schemas.openxmlformats.org/officeDocument/2006/relationships/hyperlink" Target="mailto:mazonakifofi@sitia.gr" TargetMode="External" /><Relationship Id="rId90" Type="http://schemas.openxmlformats.org/officeDocument/2006/relationships/hyperlink" Target="mailto:miaoulim@sitia.gr" TargetMode="External" /><Relationship Id="rId91" Type="http://schemas.openxmlformats.org/officeDocument/2006/relationships/hyperlink" Target="mailto:lymperioy@sitia.gr" TargetMode="External" /><Relationship Id="rId92" Type="http://schemas.openxmlformats.org/officeDocument/2006/relationships/hyperlink" Target="mailto:kornelakire@sitia.gr" TargetMode="External" /><Relationship Id="rId93" Type="http://schemas.openxmlformats.org/officeDocument/2006/relationships/hyperlink" Target="mailto:fragiadakip@sitia.gr" TargetMode="External" /><Relationship Id="rId94" Type="http://schemas.openxmlformats.org/officeDocument/2006/relationships/hyperlink" Target="mailto:tsantirakid@sitia.gr" TargetMode="External" /><Relationship Id="rId95" Type="http://schemas.openxmlformats.org/officeDocument/2006/relationships/hyperlink" Target="mailto:depotas@otenet.gr" TargetMode="External" /><Relationship Id="rId96" Type="http://schemas.openxmlformats.org/officeDocument/2006/relationships/hyperlink" Target="mailto:krasadaki@sitia.gr" TargetMode="External" /><Relationship Id="rId97" Type="http://schemas.openxmlformats.org/officeDocument/2006/relationships/hyperlink" Target="mailto:fournarakis@sitia.gr" TargetMode="External" /><Relationship Id="rId98" Type="http://schemas.openxmlformats.org/officeDocument/2006/relationships/hyperlink" Target="mailto:feka@sitia.gr" TargetMode="External" /><Relationship Id="rId99" Type="http://schemas.openxmlformats.org/officeDocument/2006/relationships/hyperlink" Target="mailto:pavlopoulou@sitia.gr" TargetMode="External" /><Relationship Id="rId100" Type="http://schemas.openxmlformats.org/officeDocument/2006/relationships/hyperlink" Target="mailto:paidikospalaikastrou@sitia.gr" TargetMode="External" /><Relationship Id="rId101" Type="http://schemas.openxmlformats.org/officeDocument/2006/relationships/hyperlink" Target="mailto:portarakil@sitia.gr" TargetMode="External" /><Relationship Id="rId102" Type="http://schemas.openxmlformats.org/officeDocument/2006/relationships/hyperlink" Target="mailto:zaharakisg@sitia.gr" TargetMode="External" /><Relationship Id="rId103" Type="http://schemas.openxmlformats.org/officeDocument/2006/relationships/hyperlink" Target="mailto:KDVMSITIAS@SITIA.GR" TargetMode="External" /><Relationship Id="rId104" Type="http://schemas.openxmlformats.org/officeDocument/2006/relationships/hyperlink" Target="mailto:thirides@sitia.gr" TargetMode="External" /><Relationship Id="rId105" Type="http://schemas.openxmlformats.org/officeDocument/2006/relationships/hyperlink" Target="mailto:spa@sitia.gr" TargetMode="External" /><Relationship Id="rId106" Type="http://schemas.openxmlformats.org/officeDocument/2006/relationships/hyperlink" Target="mailto:drakonaki@sitia.gr" TargetMode="External" /><Relationship Id="rId107" Type="http://schemas.openxmlformats.org/officeDocument/2006/relationships/hyperlink" Target="mailto:mathitikiestia@sitia.gr" TargetMode="External" /><Relationship Id="rId108" Type="http://schemas.openxmlformats.org/officeDocument/2006/relationships/hyperlink" Target="mailto:gadanakisn@sitia.gr" TargetMode="External" /><Relationship Id="rId109" Type="http://schemas.openxmlformats.org/officeDocument/2006/relationships/hyperlink" Target="mailto:maroudi@sitia.gr" TargetMode="External" /><Relationship Id="rId110" Type="http://schemas.openxmlformats.org/officeDocument/2006/relationships/hyperlink" Target="mailto:hazapis@sitia.gr" TargetMode="External" /><Relationship Id="rId111" Type="http://schemas.openxmlformats.org/officeDocument/2006/relationships/hyperlink" Target="mailto:gountis@sitia.gr" TargetMode="External" /><Relationship Id="rId112" Type="http://schemas.openxmlformats.org/officeDocument/2006/relationships/hyperlink" Target="mailto:energeiakikoinotita@sitia.gr" TargetMode="External" /><Relationship Id="rId113" Type="http://schemas.openxmlformats.org/officeDocument/2006/relationships/hyperlink" Target="mailto:helenrev@sitia.gr" TargetMode="External" /><Relationship Id="rId114" Type="http://schemas.openxmlformats.org/officeDocument/2006/relationships/hyperlink" Target="mailto:leontaris@sitia.gr" TargetMode="External" /><Relationship Id="rId115" Type="http://schemas.openxmlformats.org/officeDocument/2006/relationships/hyperlink" Target="mailto:vdokaki@sitia.gr" TargetMode="External" /><Relationship Id="rId116" Type="http://schemas.openxmlformats.org/officeDocument/2006/relationships/hyperlink" Target="mailto:politismos@sitia.gr" TargetMode="External" /><Relationship Id="rId117" Type="http://schemas.openxmlformats.org/officeDocument/2006/relationships/hyperlink" Target="mailto:karniadakisi@sitia.gr" TargetMode="External" /><Relationship Id="rId118" Type="http://schemas.openxmlformats.org/officeDocument/2006/relationships/hyperlink" Target="mailto:spiridakisst@sitia.gr" TargetMode="External" /><Relationship Id="rId119" Type="http://schemas.openxmlformats.org/officeDocument/2006/relationships/hyperlink" Target="mailto:daskalakisi@sitia.gr" TargetMode="External" /><Relationship Id="rId120" Type="http://schemas.openxmlformats.org/officeDocument/2006/relationships/hyperlink" Target="mailto:figetakisn@sitia.gr" TargetMode="External" /><Relationship Id="rId121" Type="http://schemas.openxmlformats.org/officeDocument/2006/relationships/printerSettings" Target="../printerSettings/printerSettings1.bin" /><Relationship Id="rId12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9"/>
  <sheetViews>
    <sheetView tabSelected="1" zoomScalePageLayoutView="0" workbookViewId="0" topLeftCell="A1">
      <selection activeCell="F83" sqref="F83"/>
    </sheetView>
  </sheetViews>
  <sheetFormatPr defaultColWidth="9.00390625" defaultRowHeight="12.75"/>
  <cols>
    <col min="1" max="1" width="5.75390625" style="6" customWidth="1"/>
    <col min="2" max="2" width="33.125" style="13" customWidth="1"/>
    <col min="3" max="3" width="48.375" style="0" customWidth="1"/>
    <col min="4" max="4" width="9.125" style="4" customWidth="1"/>
  </cols>
  <sheetData>
    <row r="1" spans="1:3" ht="18">
      <c r="A1" s="32" t="s">
        <v>41</v>
      </c>
      <c r="B1" s="32"/>
      <c r="C1" s="32"/>
    </row>
    <row r="2" spans="1:4" ht="18.75" customHeight="1">
      <c r="A2" s="7">
        <v>1</v>
      </c>
      <c r="B2" s="11" t="s">
        <v>155</v>
      </c>
      <c r="C2" s="1" t="s">
        <v>156</v>
      </c>
      <c r="D2" s="4" t="s">
        <v>159</v>
      </c>
    </row>
    <row r="3" spans="1:4" ht="18" customHeight="1">
      <c r="A3" s="7">
        <v>2</v>
      </c>
      <c r="B3" s="11" t="s">
        <v>94</v>
      </c>
      <c r="C3" s="1" t="s">
        <v>93</v>
      </c>
      <c r="D3" s="4" t="s">
        <v>49</v>
      </c>
    </row>
    <row r="4" spans="1:3" ht="18" customHeight="1">
      <c r="A4" s="7">
        <v>3</v>
      </c>
      <c r="B4" s="11" t="s">
        <v>138</v>
      </c>
      <c r="C4" s="1" t="s">
        <v>137</v>
      </c>
    </row>
    <row r="5" spans="1:4" ht="18" customHeight="1">
      <c r="A5" s="7">
        <v>4</v>
      </c>
      <c r="B5" s="11" t="s">
        <v>18</v>
      </c>
      <c r="C5" s="1" t="s">
        <v>48</v>
      </c>
      <c r="D5" s="4" t="s">
        <v>49</v>
      </c>
    </row>
    <row r="6" spans="1:3" ht="18" customHeight="1">
      <c r="A6" s="7">
        <v>5</v>
      </c>
      <c r="B6" s="11" t="s">
        <v>128</v>
      </c>
      <c r="C6" s="2" t="s">
        <v>141</v>
      </c>
    </row>
    <row r="7" spans="1:4" ht="18" customHeight="1">
      <c r="A7" s="7">
        <v>6</v>
      </c>
      <c r="B7" s="11" t="s">
        <v>52</v>
      </c>
      <c r="C7" s="1" t="s">
        <v>51</v>
      </c>
      <c r="D7" s="4" t="s">
        <v>160</v>
      </c>
    </row>
    <row r="8" spans="1:3" ht="18" customHeight="1">
      <c r="A8" s="7">
        <v>7</v>
      </c>
      <c r="B8" s="11" t="s">
        <v>147</v>
      </c>
      <c r="C8" s="1" t="s">
        <v>146</v>
      </c>
    </row>
    <row r="9" spans="1:3" ht="18" customHeight="1">
      <c r="A9" s="7">
        <v>8</v>
      </c>
      <c r="B9" s="11" t="s">
        <v>98</v>
      </c>
      <c r="C9" s="1" t="s">
        <v>97</v>
      </c>
    </row>
    <row r="10" spans="1:4" ht="18" customHeight="1">
      <c r="A10" s="7">
        <v>9</v>
      </c>
      <c r="B10" s="3" t="s">
        <v>237</v>
      </c>
      <c r="C10" s="1" t="s">
        <v>236</v>
      </c>
      <c r="D10" s="4" t="s">
        <v>153</v>
      </c>
    </row>
    <row r="11" spans="1:3" ht="18" customHeight="1">
      <c r="A11" s="7">
        <v>10</v>
      </c>
      <c r="B11" s="11" t="s">
        <v>19</v>
      </c>
      <c r="C11" s="1" t="s">
        <v>81</v>
      </c>
    </row>
    <row r="12" spans="1:3" ht="18" customHeight="1">
      <c r="A12" s="7">
        <v>11</v>
      </c>
      <c r="B12" s="11" t="s">
        <v>20</v>
      </c>
      <c r="C12" s="1" t="s">
        <v>12</v>
      </c>
    </row>
    <row r="13" spans="1:4" ht="18" customHeight="1">
      <c r="A13" s="7">
        <v>12</v>
      </c>
      <c r="B13" s="11" t="s">
        <v>140</v>
      </c>
      <c r="C13" s="2" t="s">
        <v>139</v>
      </c>
      <c r="D13" s="4" t="s">
        <v>122</v>
      </c>
    </row>
    <row r="14" spans="1:4" ht="18" customHeight="1">
      <c r="A14" s="7">
        <v>13</v>
      </c>
      <c r="B14" s="22" t="s">
        <v>186</v>
      </c>
      <c r="C14" s="2" t="s">
        <v>187</v>
      </c>
      <c r="D14" s="4" t="s">
        <v>210</v>
      </c>
    </row>
    <row r="15" spans="1:4" ht="18" customHeight="1">
      <c r="A15" s="7">
        <v>14</v>
      </c>
      <c r="B15" s="31" t="s">
        <v>254</v>
      </c>
      <c r="C15" s="15" t="s">
        <v>257</v>
      </c>
      <c r="D15" s="4" t="s">
        <v>125</v>
      </c>
    </row>
    <row r="16" spans="1:4" ht="18" customHeight="1">
      <c r="A16" s="7">
        <v>15</v>
      </c>
      <c r="B16" s="11" t="s">
        <v>86</v>
      </c>
      <c r="C16" s="1" t="s">
        <v>85</v>
      </c>
      <c r="D16" s="4" t="s">
        <v>49</v>
      </c>
    </row>
    <row r="17" spans="1:3" ht="18" customHeight="1">
      <c r="A17" s="7">
        <v>16</v>
      </c>
      <c r="B17" s="16" t="s">
        <v>21</v>
      </c>
      <c r="C17" s="15" t="s">
        <v>216</v>
      </c>
    </row>
    <row r="18" spans="1:3" ht="18" customHeight="1">
      <c r="A18" s="7">
        <v>17</v>
      </c>
      <c r="B18" s="16" t="s">
        <v>165</v>
      </c>
      <c r="C18" s="15" t="s">
        <v>1</v>
      </c>
    </row>
    <row r="19" spans="1:4" s="27" customFormat="1" ht="18" customHeight="1">
      <c r="A19" s="7">
        <v>18</v>
      </c>
      <c r="B19" s="28" t="s">
        <v>225</v>
      </c>
      <c r="C19" s="14" t="s">
        <v>226</v>
      </c>
      <c r="D19" s="26"/>
    </row>
    <row r="20" spans="1:3" ht="18" customHeight="1">
      <c r="A20" s="7">
        <v>19</v>
      </c>
      <c r="B20" s="11" t="s">
        <v>22</v>
      </c>
      <c r="C20" s="2" t="s">
        <v>82</v>
      </c>
    </row>
    <row r="21" spans="1:3" ht="18" customHeight="1">
      <c r="A21" s="7">
        <v>20</v>
      </c>
      <c r="B21" s="11" t="s">
        <v>23</v>
      </c>
      <c r="C21" s="1" t="s">
        <v>11</v>
      </c>
    </row>
    <row r="22" spans="1:4" ht="18" customHeight="1">
      <c r="A22" s="7">
        <v>21</v>
      </c>
      <c r="B22" s="11" t="s">
        <v>24</v>
      </c>
      <c r="C22" s="1" t="s">
        <v>3</v>
      </c>
      <c r="D22" s="4" t="s">
        <v>49</v>
      </c>
    </row>
    <row r="23" spans="1:4" ht="18" customHeight="1">
      <c r="A23" s="7">
        <v>22</v>
      </c>
      <c r="B23" s="11" t="s">
        <v>124</v>
      </c>
      <c r="C23" s="2" t="s">
        <v>123</v>
      </c>
      <c r="D23" s="4" t="s">
        <v>122</v>
      </c>
    </row>
    <row r="24" spans="1:4" ht="18" customHeight="1">
      <c r="A24" s="7">
        <v>23</v>
      </c>
      <c r="B24" s="22" t="s">
        <v>213</v>
      </c>
      <c r="C24" s="2" t="s">
        <v>214</v>
      </c>
      <c r="D24" s="4" t="s">
        <v>210</v>
      </c>
    </row>
    <row r="25" spans="1:4" ht="18" customHeight="1">
      <c r="A25" s="7">
        <v>24</v>
      </c>
      <c r="B25" s="11" t="s">
        <v>25</v>
      </c>
      <c r="C25" s="1" t="s">
        <v>10</v>
      </c>
      <c r="D25" s="4" t="s">
        <v>49</v>
      </c>
    </row>
    <row r="26" spans="1:3" ht="18" customHeight="1">
      <c r="A26" s="7">
        <v>25</v>
      </c>
      <c r="B26" s="11" t="s">
        <v>26</v>
      </c>
      <c r="C26" s="2" t="s">
        <v>17</v>
      </c>
    </row>
    <row r="27" spans="1:3" ht="18" customHeight="1">
      <c r="A27" s="7">
        <v>26</v>
      </c>
      <c r="B27" s="11" t="s">
        <v>80</v>
      </c>
      <c r="C27" s="9" t="s">
        <v>79</v>
      </c>
    </row>
    <row r="28" spans="1:3" ht="18" customHeight="1">
      <c r="A28" s="7">
        <v>27</v>
      </c>
      <c r="B28" s="11" t="s">
        <v>96</v>
      </c>
      <c r="C28" s="9" t="s">
        <v>95</v>
      </c>
    </row>
    <row r="29" spans="1:3" ht="18" customHeight="1">
      <c r="A29" s="7">
        <v>28</v>
      </c>
      <c r="B29" s="11" t="s">
        <v>109</v>
      </c>
      <c r="C29" s="9" t="s">
        <v>108</v>
      </c>
    </row>
    <row r="30" spans="1:4" ht="18" customHeight="1">
      <c r="A30" s="7">
        <v>29</v>
      </c>
      <c r="B30" s="30" t="s">
        <v>252</v>
      </c>
      <c r="C30" s="15" t="s">
        <v>248</v>
      </c>
      <c r="D30" s="4" t="s">
        <v>125</v>
      </c>
    </row>
    <row r="31" spans="1:3" ht="18" customHeight="1">
      <c r="A31" s="7">
        <v>30</v>
      </c>
      <c r="B31" s="3" t="s">
        <v>111</v>
      </c>
      <c r="C31" s="2" t="s">
        <v>110</v>
      </c>
    </row>
    <row r="32" spans="1:3" ht="18" customHeight="1">
      <c r="A32" s="7">
        <v>31</v>
      </c>
      <c r="B32" s="11" t="s">
        <v>132</v>
      </c>
      <c r="C32" s="2" t="s">
        <v>133</v>
      </c>
    </row>
    <row r="33" spans="1:3" ht="18" customHeight="1">
      <c r="A33" s="7">
        <v>32</v>
      </c>
      <c r="B33" s="3" t="s">
        <v>220</v>
      </c>
      <c r="C33" s="2" t="s">
        <v>219</v>
      </c>
    </row>
    <row r="34" spans="1:3" ht="18" customHeight="1">
      <c r="A34" s="7">
        <v>33</v>
      </c>
      <c r="B34" s="11" t="s">
        <v>27</v>
      </c>
      <c r="C34" s="2" t="s">
        <v>14</v>
      </c>
    </row>
    <row r="35" spans="1:3" ht="18" customHeight="1">
      <c r="A35" s="7">
        <v>34</v>
      </c>
      <c r="B35" s="11" t="s">
        <v>28</v>
      </c>
      <c r="C35" s="1" t="s">
        <v>13</v>
      </c>
    </row>
    <row r="36" spans="1:3" ht="18" customHeight="1">
      <c r="A36" s="7">
        <v>35</v>
      </c>
      <c r="B36" s="11" t="s">
        <v>29</v>
      </c>
      <c r="C36" s="1" t="s">
        <v>15</v>
      </c>
    </row>
    <row r="37" spans="1:4" ht="18" customHeight="1">
      <c r="A37" s="7">
        <v>36</v>
      </c>
      <c r="B37" s="22" t="s">
        <v>99</v>
      </c>
      <c r="C37" s="2" t="s">
        <v>211</v>
      </c>
      <c r="D37" s="4" t="s">
        <v>210</v>
      </c>
    </row>
    <row r="38" spans="1:4" ht="18" customHeight="1">
      <c r="A38" s="7">
        <v>37</v>
      </c>
      <c r="B38" s="11" t="s">
        <v>107</v>
      </c>
      <c r="C38" s="1" t="s">
        <v>185</v>
      </c>
      <c r="D38" s="4" t="s">
        <v>106</v>
      </c>
    </row>
    <row r="39" spans="1:3" ht="18" customHeight="1">
      <c r="A39" s="7">
        <v>38</v>
      </c>
      <c r="B39" s="11" t="s">
        <v>57</v>
      </c>
      <c r="C39" s="2" t="s">
        <v>56</v>
      </c>
    </row>
    <row r="40" spans="1:4" ht="18" customHeight="1">
      <c r="A40" s="7">
        <v>39</v>
      </c>
      <c r="B40" s="11" t="s">
        <v>162</v>
      </c>
      <c r="C40" s="9" t="s">
        <v>161</v>
      </c>
      <c r="D40" s="4" t="s">
        <v>14</v>
      </c>
    </row>
    <row r="41" spans="1:3" ht="18" customHeight="1">
      <c r="A41" s="7">
        <v>40</v>
      </c>
      <c r="B41" s="11" t="s">
        <v>59</v>
      </c>
      <c r="C41" s="9" t="s">
        <v>58</v>
      </c>
    </row>
    <row r="42" spans="1:4" ht="18" customHeight="1">
      <c r="A42" s="7">
        <v>41</v>
      </c>
      <c r="B42" s="11" t="s">
        <v>30</v>
      </c>
      <c r="C42" s="1" t="s">
        <v>4</v>
      </c>
      <c r="D42" s="4" t="s">
        <v>49</v>
      </c>
    </row>
    <row r="43" spans="1:4" ht="18" customHeight="1">
      <c r="A43" s="7">
        <v>42</v>
      </c>
      <c r="B43" s="11" t="s">
        <v>63</v>
      </c>
      <c r="C43" s="1" t="s">
        <v>64</v>
      </c>
      <c r="D43" s="4" t="s">
        <v>49</v>
      </c>
    </row>
    <row r="44" spans="1:3" ht="18" customHeight="1">
      <c r="A44" s="7">
        <v>43</v>
      </c>
      <c r="B44" s="11" t="s">
        <v>31</v>
      </c>
      <c r="C44" s="1" t="s">
        <v>5</v>
      </c>
    </row>
    <row r="45" spans="1:4" ht="18" customHeight="1">
      <c r="A45" s="7">
        <v>44</v>
      </c>
      <c r="B45" s="11" t="s">
        <v>32</v>
      </c>
      <c r="C45" s="1" t="s">
        <v>47</v>
      </c>
      <c r="D45" s="4" t="s">
        <v>49</v>
      </c>
    </row>
    <row r="46" spans="1:3" ht="18" customHeight="1">
      <c r="A46" s="7">
        <v>45</v>
      </c>
      <c r="B46" s="3" t="s">
        <v>244</v>
      </c>
      <c r="C46" s="1" t="s">
        <v>243</v>
      </c>
    </row>
    <row r="47" spans="1:3" ht="18" customHeight="1">
      <c r="A47" s="7">
        <v>46</v>
      </c>
      <c r="B47" s="11" t="s">
        <v>88</v>
      </c>
      <c r="C47" s="1" t="s">
        <v>87</v>
      </c>
    </row>
    <row r="48" spans="1:4" ht="18" customHeight="1">
      <c r="A48" s="7">
        <v>47</v>
      </c>
      <c r="B48" s="11" t="s">
        <v>172</v>
      </c>
      <c r="C48" s="15" t="s">
        <v>173</v>
      </c>
      <c r="D48" s="4" t="s">
        <v>174</v>
      </c>
    </row>
    <row r="49" spans="1:4" ht="18" customHeight="1">
      <c r="A49" s="7">
        <v>48</v>
      </c>
      <c r="B49" s="11" t="s">
        <v>33</v>
      </c>
      <c r="C49" s="1" t="s">
        <v>6</v>
      </c>
      <c r="D49" s="4" t="s">
        <v>49</v>
      </c>
    </row>
    <row r="50" spans="1:3" ht="18" customHeight="1">
      <c r="A50" s="7">
        <v>49</v>
      </c>
      <c r="B50" s="11" t="s">
        <v>228</v>
      </c>
      <c r="C50" s="7" t="s">
        <v>227</v>
      </c>
    </row>
    <row r="51" spans="1:4" ht="18" customHeight="1">
      <c r="A51" s="7">
        <v>50</v>
      </c>
      <c r="B51" s="12" t="s">
        <v>34</v>
      </c>
      <c r="C51" s="1" t="s">
        <v>0</v>
      </c>
      <c r="D51" s="4" t="s">
        <v>49</v>
      </c>
    </row>
    <row r="52" spans="1:3" ht="18" customHeight="1">
      <c r="A52" s="7">
        <v>51</v>
      </c>
      <c r="B52" s="12" t="s">
        <v>35</v>
      </c>
      <c r="C52" s="1" t="s">
        <v>7</v>
      </c>
    </row>
    <row r="53" spans="1:3" ht="12.75">
      <c r="A53" s="7">
        <v>52</v>
      </c>
      <c r="B53" s="3" t="s">
        <v>229</v>
      </c>
      <c r="C53" s="1" t="s">
        <v>232</v>
      </c>
    </row>
    <row r="54" spans="1:3" ht="18" customHeight="1">
      <c r="A54" s="7">
        <v>53</v>
      </c>
      <c r="B54" s="12" t="s">
        <v>54</v>
      </c>
      <c r="C54" s="1" t="s">
        <v>53</v>
      </c>
    </row>
    <row r="55" spans="1:4" ht="18" customHeight="1">
      <c r="A55" s="7">
        <v>54</v>
      </c>
      <c r="B55" s="12" t="s">
        <v>71</v>
      </c>
      <c r="C55" s="1" t="s">
        <v>72</v>
      </c>
      <c r="D55" s="4" t="s">
        <v>49</v>
      </c>
    </row>
    <row r="56" spans="1:4" ht="18" customHeight="1">
      <c r="A56" s="7">
        <v>55</v>
      </c>
      <c r="B56" s="12" t="s">
        <v>145</v>
      </c>
      <c r="C56" s="1" t="s">
        <v>144</v>
      </c>
      <c r="D56" s="4" t="s">
        <v>159</v>
      </c>
    </row>
    <row r="57" spans="1:4" ht="18" customHeight="1">
      <c r="A57" s="7">
        <v>56</v>
      </c>
      <c r="B57" s="12" t="s">
        <v>68</v>
      </c>
      <c r="C57" s="1" t="s">
        <v>67</v>
      </c>
      <c r="D57" s="4" t="s">
        <v>159</v>
      </c>
    </row>
    <row r="58" spans="1:3" ht="18" customHeight="1">
      <c r="A58" s="7">
        <v>57</v>
      </c>
      <c r="B58" s="12" t="s">
        <v>36</v>
      </c>
      <c r="C58" s="1" t="s">
        <v>46</v>
      </c>
    </row>
    <row r="59" spans="1:3" ht="18" customHeight="1">
      <c r="A59" s="7">
        <v>58</v>
      </c>
      <c r="B59" s="12" t="s">
        <v>90</v>
      </c>
      <c r="C59" s="1" t="s">
        <v>89</v>
      </c>
    </row>
    <row r="60" spans="1:3" ht="18" customHeight="1">
      <c r="A60" s="7">
        <v>59</v>
      </c>
      <c r="B60" s="12" t="s">
        <v>76</v>
      </c>
      <c r="C60" s="1" t="s">
        <v>75</v>
      </c>
    </row>
    <row r="61" spans="1:3" ht="18" customHeight="1">
      <c r="A61" s="7">
        <v>60</v>
      </c>
      <c r="B61" s="12" t="s">
        <v>84</v>
      </c>
      <c r="C61" s="1" t="s">
        <v>83</v>
      </c>
    </row>
    <row r="62" spans="1:4" ht="18" customHeight="1">
      <c r="A62" s="7">
        <v>61</v>
      </c>
      <c r="B62" s="31" t="s">
        <v>251</v>
      </c>
      <c r="C62" s="15" t="s">
        <v>250</v>
      </c>
      <c r="D62" s="4" t="s">
        <v>125</v>
      </c>
    </row>
    <row r="63" spans="1:3" ht="18" customHeight="1">
      <c r="A63" s="7">
        <v>62</v>
      </c>
      <c r="B63" s="12" t="s">
        <v>135</v>
      </c>
      <c r="C63" s="1" t="s">
        <v>134</v>
      </c>
    </row>
    <row r="64" spans="1:4" ht="18" customHeight="1">
      <c r="A64" s="7">
        <v>63</v>
      </c>
      <c r="B64" s="11" t="s">
        <v>43</v>
      </c>
      <c r="C64" s="1" t="s">
        <v>42</v>
      </c>
      <c r="D64" s="4" t="s">
        <v>49</v>
      </c>
    </row>
    <row r="65" spans="1:4" ht="18" customHeight="1">
      <c r="A65" s="7">
        <v>64</v>
      </c>
      <c r="B65" s="11" t="s">
        <v>37</v>
      </c>
      <c r="C65" s="1" t="s">
        <v>8</v>
      </c>
      <c r="D65" s="4" t="s">
        <v>49</v>
      </c>
    </row>
    <row r="66" spans="1:3" ht="18" customHeight="1">
      <c r="A66" s="7">
        <v>65</v>
      </c>
      <c r="B66" s="12" t="s">
        <v>70</v>
      </c>
      <c r="C66" s="1" t="s">
        <v>69</v>
      </c>
    </row>
    <row r="67" spans="1:4" ht="18" customHeight="1">
      <c r="A67" s="7">
        <v>66</v>
      </c>
      <c r="B67" s="16" t="s">
        <v>154</v>
      </c>
      <c r="C67" s="15" t="s">
        <v>181</v>
      </c>
      <c r="D67" s="4" t="s">
        <v>125</v>
      </c>
    </row>
    <row r="68" spans="1:3" ht="18" customHeight="1">
      <c r="A68" s="7">
        <v>67</v>
      </c>
      <c r="B68" s="12" t="s">
        <v>103</v>
      </c>
      <c r="C68" s="2" t="s">
        <v>102</v>
      </c>
    </row>
    <row r="69" spans="1:4" ht="18" customHeight="1">
      <c r="A69" s="7">
        <v>68</v>
      </c>
      <c r="B69" s="23" t="s">
        <v>212</v>
      </c>
      <c r="C69" s="2" t="s">
        <v>215</v>
      </c>
      <c r="D69" s="4" t="s">
        <v>210</v>
      </c>
    </row>
    <row r="70" spans="1:3" ht="18" customHeight="1">
      <c r="A70" s="7">
        <v>69</v>
      </c>
      <c r="B70" s="12" t="s">
        <v>130</v>
      </c>
      <c r="C70" s="9" t="s">
        <v>131</v>
      </c>
    </row>
    <row r="71" spans="1:3" ht="18" customHeight="1">
      <c r="A71" s="7">
        <v>70</v>
      </c>
      <c r="B71" s="3" t="s">
        <v>240</v>
      </c>
      <c r="C71" s="9" t="s">
        <v>241</v>
      </c>
    </row>
    <row r="72" spans="1:3" ht="18" customHeight="1">
      <c r="A72" s="7">
        <v>71</v>
      </c>
      <c r="B72" s="12" t="s">
        <v>127</v>
      </c>
      <c r="C72" s="9" t="s">
        <v>126</v>
      </c>
    </row>
    <row r="73" spans="1:3" ht="18" customHeight="1">
      <c r="A73" s="7">
        <v>72</v>
      </c>
      <c r="B73" s="12" t="s">
        <v>38</v>
      </c>
      <c r="C73" s="1" t="s">
        <v>9</v>
      </c>
    </row>
    <row r="74" spans="1:4" ht="18" customHeight="1">
      <c r="A74" s="7">
        <v>73</v>
      </c>
      <c r="B74" s="15"/>
      <c r="C74" s="15" t="s">
        <v>256</v>
      </c>
      <c r="D74" s="4" t="s">
        <v>125</v>
      </c>
    </row>
    <row r="75" spans="1:3" ht="18" customHeight="1">
      <c r="A75" s="7">
        <v>74</v>
      </c>
      <c r="B75" s="12" t="s">
        <v>39</v>
      </c>
      <c r="C75" s="2" t="s">
        <v>16</v>
      </c>
    </row>
    <row r="76" spans="1:3" ht="18" customHeight="1">
      <c r="A76" s="7">
        <v>75</v>
      </c>
      <c r="B76" s="12" t="s">
        <v>78</v>
      </c>
      <c r="C76" s="2" t="s">
        <v>77</v>
      </c>
    </row>
    <row r="77" spans="1:4" ht="18" customHeight="1">
      <c r="A77" s="7">
        <v>76</v>
      </c>
      <c r="B77" s="30" t="s">
        <v>253</v>
      </c>
      <c r="C77" s="15" t="s">
        <v>249</v>
      </c>
      <c r="D77" s="4" t="s">
        <v>125</v>
      </c>
    </row>
    <row r="78" spans="1:3" ht="18" customHeight="1">
      <c r="A78" s="7">
        <v>77</v>
      </c>
      <c r="B78" s="12" t="s">
        <v>50</v>
      </c>
      <c r="C78" s="1" t="s">
        <v>148</v>
      </c>
    </row>
    <row r="79" spans="1:4" ht="18" customHeight="1">
      <c r="A79" s="7">
        <v>78</v>
      </c>
      <c r="B79" s="12" t="s">
        <v>158</v>
      </c>
      <c r="C79" s="1" t="s">
        <v>157</v>
      </c>
      <c r="D79" s="4" t="s">
        <v>159</v>
      </c>
    </row>
    <row r="80" spans="1:3" ht="18" customHeight="1">
      <c r="A80" s="7">
        <v>79</v>
      </c>
      <c r="B80" s="3" t="s">
        <v>196</v>
      </c>
      <c r="C80" s="1" t="s">
        <v>197</v>
      </c>
    </row>
    <row r="81" spans="1:3" ht="18" customHeight="1">
      <c r="A81" s="7">
        <v>80</v>
      </c>
      <c r="B81" s="12" t="s">
        <v>112</v>
      </c>
      <c r="C81" s="1" t="s">
        <v>113</v>
      </c>
    </row>
    <row r="82" spans="1:3" ht="18" customHeight="1">
      <c r="A82" s="7">
        <v>81</v>
      </c>
      <c r="B82" s="12" t="s">
        <v>150</v>
      </c>
      <c r="C82" s="10" t="s">
        <v>149</v>
      </c>
    </row>
    <row r="83" spans="1:3" ht="18" customHeight="1">
      <c r="A83" s="7">
        <v>82</v>
      </c>
      <c r="B83" s="12" t="s">
        <v>152</v>
      </c>
      <c r="C83" s="1" t="s">
        <v>151</v>
      </c>
    </row>
    <row r="84" spans="1:3" ht="18" customHeight="1">
      <c r="A84" s="7">
        <v>83</v>
      </c>
      <c r="B84" s="12" t="s">
        <v>183</v>
      </c>
      <c r="C84" s="1" t="s">
        <v>182</v>
      </c>
    </row>
    <row r="85" spans="1:4" ht="18" customHeight="1">
      <c r="A85" s="7">
        <v>84</v>
      </c>
      <c r="B85" s="12" t="s">
        <v>44</v>
      </c>
      <c r="C85" s="1" t="s">
        <v>45</v>
      </c>
      <c r="D85" s="4" t="s">
        <v>49</v>
      </c>
    </row>
    <row r="86" spans="1:4" ht="18" customHeight="1">
      <c r="A86" s="7">
        <v>85</v>
      </c>
      <c r="B86" s="12" t="s">
        <v>40</v>
      </c>
      <c r="C86" s="1" t="s">
        <v>2</v>
      </c>
      <c r="D86" s="4" t="s">
        <v>49</v>
      </c>
    </row>
    <row r="87" spans="1:3" ht="18" customHeight="1">
      <c r="A87" s="7">
        <v>86</v>
      </c>
      <c r="B87" s="3" t="s">
        <v>195</v>
      </c>
      <c r="C87" s="1" t="s">
        <v>166</v>
      </c>
    </row>
    <row r="88" spans="1:3" ht="18" customHeight="1">
      <c r="A88" s="7">
        <v>87</v>
      </c>
      <c r="B88" s="31" t="s">
        <v>255</v>
      </c>
      <c r="C88" s="15" t="s">
        <v>247</v>
      </c>
    </row>
    <row r="89" spans="1:4" ht="15">
      <c r="A89" s="7">
        <v>88</v>
      </c>
      <c r="B89" s="12" t="s">
        <v>73</v>
      </c>
      <c r="C89" s="5" t="s">
        <v>74</v>
      </c>
      <c r="D89" s="4" t="s">
        <v>49</v>
      </c>
    </row>
    <row r="90" spans="1:3" ht="15">
      <c r="A90" s="7">
        <v>89</v>
      </c>
      <c r="B90" s="12" t="s">
        <v>92</v>
      </c>
      <c r="C90" s="5" t="s">
        <v>91</v>
      </c>
    </row>
    <row r="91" spans="1:3" ht="12.75">
      <c r="A91" s="7">
        <v>90</v>
      </c>
      <c r="B91" s="3" t="s">
        <v>234</v>
      </c>
      <c r="C91" s="5" t="s">
        <v>235</v>
      </c>
    </row>
    <row r="92" spans="1:3" ht="15">
      <c r="A92" s="7">
        <v>91</v>
      </c>
      <c r="B92" s="12" t="s">
        <v>143</v>
      </c>
      <c r="C92" s="5" t="s">
        <v>142</v>
      </c>
    </row>
    <row r="93" spans="1:3" ht="15">
      <c r="A93" s="7">
        <v>92</v>
      </c>
      <c r="B93" s="12" t="s">
        <v>136</v>
      </c>
      <c r="C93" s="14" t="s">
        <v>233</v>
      </c>
    </row>
    <row r="94" spans="1:4" ht="15">
      <c r="A94" s="7">
        <v>93</v>
      </c>
      <c r="B94" s="12" t="s">
        <v>61</v>
      </c>
      <c r="C94" s="5" t="s">
        <v>60</v>
      </c>
      <c r="D94" s="4" t="s">
        <v>14</v>
      </c>
    </row>
    <row r="95" spans="1:4" ht="18" customHeight="1">
      <c r="A95" s="7">
        <v>94</v>
      </c>
      <c r="B95" s="12" t="s">
        <v>62</v>
      </c>
      <c r="C95" s="1" t="s">
        <v>184</v>
      </c>
      <c r="D95" s="4" t="s">
        <v>49</v>
      </c>
    </row>
    <row r="96" spans="1:3" ht="15" customHeight="1">
      <c r="A96" s="7">
        <v>95</v>
      </c>
      <c r="B96" s="12" t="s">
        <v>65</v>
      </c>
      <c r="C96" s="1" t="s">
        <v>66</v>
      </c>
    </row>
    <row r="97" spans="1:4" ht="15">
      <c r="A97" s="7">
        <v>96</v>
      </c>
      <c r="B97" s="12" t="s">
        <v>172</v>
      </c>
      <c r="C97" s="1" t="s">
        <v>171</v>
      </c>
      <c r="D97" s="4" t="s">
        <v>167</v>
      </c>
    </row>
    <row r="98" spans="1:4" ht="15">
      <c r="A98" s="7">
        <v>97</v>
      </c>
      <c r="B98" s="12" t="s">
        <v>169</v>
      </c>
      <c r="C98" s="1" t="s">
        <v>170</v>
      </c>
      <c r="D98" s="4" t="s">
        <v>168</v>
      </c>
    </row>
    <row r="99" spans="1:3" ht="15">
      <c r="A99" s="18"/>
      <c r="B99" s="19"/>
      <c r="C99" s="20"/>
    </row>
    <row r="100" spans="1:3" ht="15" customHeight="1">
      <c r="A100" s="33" t="s">
        <v>258</v>
      </c>
      <c r="B100" s="33"/>
      <c r="C100" s="33"/>
    </row>
    <row r="101" spans="1:4" ht="15" customHeight="1">
      <c r="A101" s="8"/>
      <c r="B101" s="17" t="s">
        <v>198</v>
      </c>
      <c r="C101" s="1" t="s">
        <v>199</v>
      </c>
      <c r="D101" s="4" t="s">
        <v>100</v>
      </c>
    </row>
    <row r="102" spans="2:4" ht="15" customHeight="1">
      <c r="B102" s="12" t="s">
        <v>101</v>
      </c>
      <c r="C102" s="1" t="s">
        <v>100</v>
      </c>
      <c r="D102" s="4" t="s">
        <v>100</v>
      </c>
    </row>
    <row r="103" spans="2:4" ht="15" customHeight="1">
      <c r="B103" s="12" t="s">
        <v>115</v>
      </c>
      <c r="C103" s="1" t="s">
        <v>163</v>
      </c>
      <c r="D103" s="4" t="s">
        <v>100</v>
      </c>
    </row>
    <row r="104" spans="2:4" ht="15">
      <c r="B104" s="12" t="s">
        <v>164</v>
      </c>
      <c r="C104" s="1" t="s">
        <v>114</v>
      </c>
      <c r="D104" s="4" t="s">
        <v>100</v>
      </c>
    </row>
    <row r="105" spans="2:4" ht="12.75">
      <c r="B105" s="3" t="s">
        <v>209</v>
      </c>
      <c r="C105" s="1" t="s">
        <v>208</v>
      </c>
      <c r="D105" s="4" t="s">
        <v>100</v>
      </c>
    </row>
    <row r="106" spans="2:4" ht="15">
      <c r="B106" s="12" t="s">
        <v>104</v>
      </c>
      <c r="C106" s="1" t="s">
        <v>116</v>
      </c>
      <c r="D106" s="4" t="s">
        <v>100</v>
      </c>
    </row>
    <row r="107" spans="2:4" ht="15">
      <c r="B107" s="12" t="s">
        <v>120</v>
      </c>
      <c r="C107" s="1" t="s">
        <v>117</v>
      </c>
      <c r="D107" s="4" t="s">
        <v>100</v>
      </c>
    </row>
    <row r="108" spans="2:4" ht="15">
      <c r="B108" s="12" t="s">
        <v>121</v>
      </c>
      <c r="C108" s="1" t="s">
        <v>118</v>
      </c>
      <c r="D108" s="4" t="s">
        <v>100</v>
      </c>
    </row>
    <row r="109" spans="2:4" ht="15">
      <c r="B109" s="12" t="s">
        <v>105</v>
      </c>
      <c r="C109" s="1" t="s">
        <v>119</v>
      </c>
      <c r="D109" s="4" t="s">
        <v>100</v>
      </c>
    </row>
    <row r="110" spans="2:4" ht="12.75">
      <c r="B110" s="3" t="s">
        <v>201</v>
      </c>
      <c r="C110" s="21" t="s">
        <v>200</v>
      </c>
      <c r="D110" s="4" t="s">
        <v>100</v>
      </c>
    </row>
    <row r="111" spans="2:4" ht="12.75">
      <c r="B111" s="3" t="s">
        <v>203</v>
      </c>
      <c r="C111" s="21" t="s">
        <v>202</v>
      </c>
      <c r="D111" s="4" t="s">
        <v>100</v>
      </c>
    </row>
    <row r="112" spans="2:4" ht="12.75">
      <c r="B112" s="3" t="s">
        <v>205</v>
      </c>
      <c r="C112" s="21" t="s">
        <v>204</v>
      </c>
      <c r="D112" s="4" t="s">
        <v>100</v>
      </c>
    </row>
    <row r="113" spans="2:4" ht="12.75">
      <c r="B113" s="3" t="s">
        <v>206</v>
      </c>
      <c r="C113" s="21" t="s">
        <v>207</v>
      </c>
      <c r="D113" s="4" t="s">
        <v>100</v>
      </c>
    </row>
    <row r="114" spans="2:4" ht="15">
      <c r="B114" s="12" t="s">
        <v>128</v>
      </c>
      <c r="C114" s="10" t="s">
        <v>129</v>
      </c>
      <c r="D114" s="4" t="s">
        <v>100</v>
      </c>
    </row>
    <row r="115" spans="2:4" ht="12.75">
      <c r="B115" s="29" t="s">
        <v>192</v>
      </c>
      <c r="C115" s="29" t="s">
        <v>259</v>
      </c>
      <c r="D115" s="4" t="s">
        <v>125</v>
      </c>
    </row>
    <row r="117" spans="1:3" ht="15" customHeight="1">
      <c r="A117" s="34" t="s">
        <v>242</v>
      </c>
      <c r="B117" s="34"/>
      <c r="C117" s="34"/>
    </row>
    <row r="118" spans="2:3" ht="15">
      <c r="B118" s="12" t="s">
        <v>189</v>
      </c>
      <c r="C118" s="1" t="s">
        <v>188</v>
      </c>
    </row>
    <row r="119" spans="2:3" ht="15">
      <c r="B119" s="12" t="s">
        <v>190</v>
      </c>
      <c r="C119" s="1" t="s">
        <v>191</v>
      </c>
    </row>
    <row r="120" spans="2:3" ht="12.75">
      <c r="B120" s="3" t="s">
        <v>194</v>
      </c>
      <c r="C120" s="1" t="s">
        <v>193</v>
      </c>
    </row>
    <row r="121" spans="2:3" ht="12.75">
      <c r="B121" s="3" t="s">
        <v>230</v>
      </c>
      <c r="C121" s="1" t="s">
        <v>231</v>
      </c>
    </row>
    <row r="122" spans="2:3" ht="12.75">
      <c r="B122" s="3" t="s">
        <v>245</v>
      </c>
      <c r="C122" s="1" t="s">
        <v>246</v>
      </c>
    </row>
    <row r="123" spans="2:3" ht="15">
      <c r="B123" s="12" t="s">
        <v>179</v>
      </c>
      <c r="C123" s="1" t="s">
        <v>175</v>
      </c>
    </row>
    <row r="124" spans="2:3" ht="15">
      <c r="B124" s="12" t="s">
        <v>178</v>
      </c>
      <c r="C124" s="1" t="s">
        <v>176</v>
      </c>
    </row>
    <row r="125" spans="2:3" ht="15">
      <c r="B125" s="12" t="s">
        <v>180</v>
      </c>
      <c r="C125" s="1" t="s">
        <v>177</v>
      </c>
    </row>
    <row r="126" spans="2:3" ht="15">
      <c r="B126" s="24" t="s">
        <v>218</v>
      </c>
      <c r="C126" s="1" t="s">
        <v>217</v>
      </c>
    </row>
    <row r="127" spans="2:3" ht="15">
      <c r="B127" s="25" t="s">
        <v>221</v>
      </c>
      <c r="C127" s="10" t="s">
        <v>222</v>
      </c>
    </row>
    <row r="128" spans="2:3" ht="12.75">
      <c r="B128" s="17" t="s">
        <v>223</v>
      </c>
      <c r="C128" s="10" t="s">
        <v>224</v>
      </c>
    </row>
    <row r="129" spans="2:3" ht="12.75">
      <c r="B129" s="17" t="s">
        <v>239</v>
      </c>
      <c r="C129" s="10" t="s">
        <v>238</v>
      </c>
    </row>
  </sheetData>
  <sheetProtection/>
  <mergeCells count="3">
    <mergeCell ref="A1:C1"/>
    <mergeCell ref="A100:C100"/>
    <mergeCell ref="A117:C117"/>
  </mergeCells>
  <hyperlinks>
    <hyperlink ref="B58" r:id="rId1" display="nikiforakis@sitia.gr"/>
    <hyperlink ref="B49" r:id="rId2" display="leandros@sitia.gr"/>
    <hyperlink ref="B45" r:id="rId3" display="lantzanakis@sitia.gr"/>
    <hyperlink ref="B52" r:id="rId4" display="markaki@sitia.gr"/>
    <hyperlink ref="B42" r:id="rId5" display="kourtzi@sitia.gr"/>
    <hyperlink ref="B36" r:id="rId6" display="lefki@sitia.gr"/>
    <hyperlink ref="B35" r:id="rId7" display="itanos@sitia.gr"/>
    <hyperlink ref="B34" r:id="rId8" display="kep@sitia.gr"/>
    <hyperlink ref="B65" r:id="rId9" display="papamikrou@sitia.gr"/>
    <hyperlink ref="B73" r:id="rId10" display="sabidakis@sitia.gr"/>
    <hyperlink ref="B75" r:id="rId11" display="syzefxis@sitia.gr"/>
    <hyperlink ref="B86" r:id="rId12" display="fountoulakis@sitia.gr"/>
    <hyperlink ref="B26" r:id="rId13" display="karnavali@sitia.gr"/>
    <hyperlink ref="B25" r:id="rId14" display="zoumakis@sitia.gr"/>
    <hyperlink ref="B22" r:id="rId15" display="gogo@sitia.gr"/>
    <hyperlink ref="B21" r:id="rId16" display="dimotikikoinotita@sitia.gr"/>
    <hyperlink ref="B20" r:id="rId17" display="info@sitia.gr"/>
    <hyperlink ref="B17" r:id="rId18" display="dimarxos@sitia.gr"/>
    <hyperlink ref="B12" r:id="rId19" display="grafeiopliroforion@sitia.gr"/>
    <hyperlink ref="B11" r:id="rId20" display="alodapoi@sitia.gr"/>
    <hyperlink ref="B5" r:id="rId21" display="vardaki@sitia.gr"/>
    <hyperlink ref="B64" r:id="rId22" display="papadaki@sitia.gr"/>
    <hyperlink ref="B85" r:id="rId23" display="fountoradakis@sitia.gr"/>
    <hyperlink ref="B7" r:id="rId24" display="vitsentzakis@sitia.gr"/>
    <hyperlink ref="B54" r:id="rId25" display="merabel@sitia.gr"/>
    <hyperlink ref="B39" r:id="rId26" display="kose.sitia@sitia.gr"/>
    <hyperlink ref="B41" r:id="rId27" display="eleftheria@sitia.gr"/>
    <hyperlink ref="B94" r:id="rId28" display="gianna@sitia.gr"/>
    <hyperlink ref="B95" r:id="rId29" display="psilinakis@sitia.gr"/>
    <hyperlink ref="B43" r:id="rId30" display="olgak@sitia.gr"/>
    <hyperlink ref="B96" r:id="rId31" display="mades@sitia.gr"/>
    <hyperlink ref="B57" r:id="rId32" display="mixanostasio@sitia.gr"/>
    <hyperlink ref="B66" r:id="rId33" display="pasxalaki@sitia.gr"/>
    <hyperlink ref="B55" r:id="rId34" display="meramveliotakis@sitia.gr"/>
    <hyperlink ref="B89" r:id="rId35" display="fotinaki@sitia.gr"/>
    <hyperlink ref="B60" r:id="rId36" display="oikonomakis@sitia.gr"/>
    <hyperlink ref="B76" r:id="rId37" display="arxontia@sitia.gr"/>
    <hyperlink ref="B27" r:id="rId38" display="ilektrologoi@sitia.gr"/>
    <hyperlink ref="B61" r:id="rId39" display="perakisv@sitia.gr"/>
    <hyperlink ref="B16" r:id="rId40" display="daskalaki@sitia.gr"/>
    <hyperlink ref="B47" r:id="rId41" display="mazonaki@sitia.gr"/>
    <hyperlink ref="B59" r:id="rId42" display="xipolitakis@sitia.gr"/>
    <hyperlink ref="B90" r:id="rId43" display="fotinakistella@sitia.gr"/>
    <hyperlink ref="B3" r:id="rId44" display="apidgiannis@sitia.gr"/>
    <hyperlink ref="B28" r:id="rId45" display="kampanakim@sitia.gr"/>
    <hyperlink ref="B9" r:id="rId46" display="gaitanakis@sitia.gr"/>
    <hyperlink ref="B37" r:id="rId47" display="kolidakia@sitia.gr"/>
    <hyperlink ref="B68" r:id="rId48" display="ydom@sitia.gr"/>
    <hyperlink ref="B38" r:id="rId49" display="kolovrat@sitia.gr"/>
    <hyperlink ref="B29" r:id="rId50" display="karamanlisn@sitia.gr"/>
    <hyperlink ref="B31" r:id="rId51" display="kentrokinotitas@sitia.gr"/>
    <hyperlink ref="B81" r:id="rId52" display="itanos@otenet.gr "/>
    <hyperlink ref="B103" r:id="rId53" display="vrefonip@sitia.gr"/>
    <hyperlink ref="B107" r:id="rId54" display="RempelM@sitia.gr"/>
    <hyperlink ref="B108" r:id="rId55" display="RodanE@sitia.gr"/>
    <hyperlink ref="B109" r:id="rId56" display="karniadaki@sitia.gr"/>
    <hyperlink ref="B106" r:id="rId57" display="rasouli@sitia.gr"/>
    <hyperlink ref="B102" r:id="rId58" display="dokas@sitia.gr"/>
    <hyperlink ref="B23" r:id="rId59" display="zaxoum@sitia.gr"/>
    <hyperlink ref="B72" r:id="rId60" display="remountakism@sitia.gr"/>
    <hyperlink ref="B114" r:id="rId61" display="vivliothiki@sitia.gr"/>
    <hyperlink ref="B70" r:id="rId62" display="rasoulivag@sitia.gr"/>
    <hyperlink ref="B32" r:id="rId63" display="kinonikopantopolio@sitia.gr"/>
    <hyperlink ref="B63" r:id="rId64" display="petrakis@sitia.gr"/>
    <hyperlink ref="B93" r:id="rId65" display="xrisoulaki@sitia.gr"/>
    <hyperlink ref="B13" r:id="rId66" display="damaskoua@sitia.gr"/>
    <hyperlink ref="B6" r:id="rId67" display="vivliothiki@sitia.gr"/>
    <hyperlink ref="B92" r:id="rId68" display="xatzakism@sitia.gr"/>
    <hyperlink ref="B56" r:id="rId69" display="mixanikoi@sitia.gr"/>
    <hyperlink ref="B8" r:id="rId70" display="vlahaki@sitia.gr"/>
    <hyperlink ref="B78" r:id="rId71" display="zaxarenia@sitia.gr"/>
    <hyperlink ref="B82" r:id="rId72" display="tsouknakis@sitia.gr"/>
    <hyperlink ref="B83" r:id="rId73" display="foukaraki@sitia.gr"/>
    <hyperlink ref="B67" r:id="rId74" display="platanakie@sitia.gr"/>
    <hyperlink ref="B2" r:id="rId75" display="adamakism@sitia.gr"/>
    <hyperlink ref="B79" r:id="rId76" display="sfakiotakisn@sitia.gr"/>
    <hyperlink ref="B40" r:id="rId77" display="kontogiorgakisx@sitia.gr"/>
    <hyperlink ref="B104" r:id="rId78" display="lilipoupoli@sitia.gr"/>
    <hyperlink ref="B18" r:id="rId79" display="zervakis@sitia.gr"/>
    <hyperlink ref="B98" r:id="rId80" display="atzolidakis@sitia.gr"/>
    <hyperlink ref="B97" r:id="rId81" display="makronikolakis@sitia.gr"/>
    <hyperlink ref="B48" r:id="rId82" display="makronikolakis@sitia.gr"/>
    <hyperlink ref="B124" r:id="rId83" display="protovathmia@sitia.gr"/>
    <hyperlink ref="B123" r:id="rId84" display="sxolikesepitropes@sitia.gr"/>
    <hyperlink ref="B125" r:id="rId85" display="deyterovathmia@sitia.gr"/>
    <hyperlink ref="B84" r:id="rId86" display="fountoradakisg@sitia.gr"/>
    <hyperlink ref="B44" r:id="rId87" display="latzanaki@sitia.gr"/>
    <hyperlink ref="B14" r:id="rId88" display="dandoulaki.eirini@sitia.gr"/>
    <hyperlink ref="B118" r:id="rId89" display="mazonakifofi@sitia.gr"/>
    <hyperlink ref="B119" r:id="rId90" display="miaoulim@sitia.gr"/>
    <hyperlink ref="B115" r:id="rId91" display="lymperioy@sitia.gr"/>
    <hyperlink ref="B120" r:id="rId92" display="kornelakire@sitia.gr"/>
    <hyperlink ref="B87" r:id="rId93" display="fragiadakip@sitia.gr"/>
    <hyperlink ref="B80" r:id="rId94" display="tsantirakid@sitia.gr"/>
    <hyperlink ref="B101" r:id="rId95" display="depotas@otenet.gr"/>
    <hyperlink ref="B110" r:id="rId96" display="krasadaki@sitia.gr"/>
    <hyperlink ref="B111" r:id="rId97" display="fournarakis@sitia.gr"/>
    <hyperlink ref="B112" r:id="rId98" display="feka@sitia.gr"/>
    <hyperlink ref="B113" r:id="rId99" display="pavlopoulou@sitia.gr"/>
    <hyperlink ref="B105" r:id="rId100" display="paidikospalaikastrou@sitia.gr"/>
    <hyperlink ref="B69" r:id="rId101" display="portarakil@sitia.gr"/>
    <hyperlink ref="B24" r:id="rId102" display="zaharakisg@sitia.gr"/>
    <hyperlink ref="B33" r:id="rId103" display="KDVMSITIAS@SITIA.GR"/>
    <hyperlink ref="B127" r:id="rId104" display="thirides@sitia.gr"/>
    <hyperlink ref="B128" r:id="rId105" display="spa@sitia.gr"/>
    <hyperlink ref="B19" r:id="rId106" display="drakonaki@sitia.gr"/>
    <hyperlink ref="B50" r:id="rId107" display="mathitikiestia@sitia.gr"/>
    <hyperlink ref="B121" r:id="rId108" display="gadanakisn@sitia.gr"/>
    <hyperlink ref="B53" r:id="rId109" display="maroudi@sitia.gr"/>
    <hyperlink ref="B91" r:id="rId110" display="hazapis@sitia.gr"/>
    <hyperlink ref="B10" r:id="rId111" display="gountis@sitia.gr"/>
    <hyperlink ref="B129" r:id="rId112" display="mailto:energeiakikoinotita@sitia.gr"/>
    <hyperlink ref="B71" r:id="rId113" display="helenrev@sitia.gr"/>
    <hyperlink ref="B46" r:id="rId114" display="leontaris@sitia.gr"/>
    <hyperlink ref="B122" r:id="rId115" display="vdokaki@sitia.gr"/>
    <hyperlink ref="B62" r:id="rId116" display="politismos@sitia.gr"/>
    <hyperlink ref="B30" r:id="rId117" display="karniadakisi@sitia.gr"/>
    <hyperlink ref="B77" r:id="rId118" display="spiridakisst@sitia.gr"/>
    <hyperlink ref="B15" r:id="rId119" display="daskalakisi@sitia.gr"/>
    <hyperlink ref="B88" r:id="rId120" display="figetakisn@sitia.gr"/>
  </hyperlinks>
  <printOptions horizontalCentered="1"/>
  <pageMargins left="0.7480314960629921" right="0.7480314960629921" top="0.25" bottom="0.24" header="0.18" footer="0.25"/>
  <pageSetup horizontalDpi="300" verticalDpi="300" orientation="portrait" paperSize="9" scale="95" r:id="rId121"/>
  <customProperties>
    <customPr name="DVSECTIONID" r:id="rId12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"/>
  <sheetViews>
    <sheetView zoomScalePageLayoutView="0" workbookViewId="0" topLeftCell="A1">
      <selection activeCell="CG2" sqref="CG2"/>
    </sheetView>
  </sheetViews>
  <sheetFormatPr defaultColWidth="9.00390625" defaultRowHeight="12.75"/>
  <sheetData>
    <row r="1" spans="1:256" ht="12.75">
      <c r="A1" t="e">
        <f>IF(EMAIL!1:1,"AAAAAD+9rwA=",0)</f>
        <v>#VALUE!</v>
      </c>
      <c r="B1" t="e">
        <f>AND(EMAIL!A1,"AAAAAD+9rwE=")</f>
        <v>#VALUE!</v>
      </c>
      <c r="C1" t="e">
        <f>AND(EMAIL!B1,"AAAAAD+9rwI=")</f>
        <v>#VALUE!</v>
      </c>
      <c r="D1" t="e">
        <f>AND(EMAIL!C1,"AAAAAD+9rwM=")</f>
        <v>#VALUE!</v>
      </c>
      <c r="E1" t="e">
        <f>AND(EMAIL!D1,"AAAAAD+9rwQ=")</f>
        <v>#VALUE!</v>
      </c>
      <c r="F1" t="e">
        <f>IF(EMAIL!#REF!,"AAAAAD+9rwU=",0)</f>
        <v>#REF!</v>
      </c>
      <c r="G1" t="e">
        <f>AND(EMAIL!#REF!,"AAAAAD+9rwY=")</f>
        <v>#REF!</v>
      </c>
      <c r="H1" t="e">
        <f>AND(EMAIL!#REF!,"AAAAAD+9rwc=")</f>
        <v>#REF!</v>
      </c>
      <c r="I1" t="e">
        <f>AND(EMAIL!#REF!,"AAAAAD+9rwg=")</f>
        <v>#REF!</v>
      </c>
      <c r="J1" t="e">
        <f>AND(EMAIL!#REF!,"AAAAAD+9rwk=")</f>
        <v>#REF!</v>
      </c>
      <c r="K1" t="e">
        <f>IF(EMAIL!#REF!,"AAAAAD+9rwo=",0)</f>
        <v>#REF!</v>
      </c>
      <c r="L1" t="e">
        <f>AND(EMAIL!#REF!,"AAAAAD+9rws=")</f>
        <v>#REF!</v>
      </c>
      <c r="M1" t="e">
        <f>AND(EMAIL!#REF!,"AAAAAD+9rww=")</f>
        <v>#REF!</v>
      </c>
      <c r="N1" t="e">
        <f>AND(EMAIL!#REF!,"AAAAAD+9rw0=")</f>
        <v>#REF!</v>
      </c>
      <c r="O1" t="e">
        <f>AND(EMAIL!#REF!,"AAAAAD+9rw4=")</f>
        <v>#REF!</v>
      </c>
      <c r="P1">
        <f>IF(EMAIL!5:5,"AAAAAD+9rw8=",0)</f>
        <v>0</v>
      </c>
      <c r="Q1" t="e">
        <f>AND(EMAIL!A5,"AAAAAD+9rxA=")</f>
        <v>#VALUE!</v>
      </c>
      <c r="R1" t="e">
        <f>AND(EMAIL!B5,"AAAAAD+9rxE=")</f>
        <v>#VALUE!</v>
      </c>
      <c r="S1" t="e">
        <f>AND(EMAIL!C5,"AAAAAD+9rxI=")</f>
        <v>#VALUE!</v>
      </c>
      <c r="T1" t="e">
        <f>AND(EMAIL!D5,"AAAAAD+9rxM=")</f>
        <v>#VALUE!</v>
      </c>
      <c r="U1">
        <f>IF(EMAIL!7:7,"AAAAAD+9rxQ=",0)</f>
        <v>0</v>
      </c>
      <c r="V1" t="e">
        <f>AND(EMAIL!A7,"AAAAAD+9rxU=")</f>
        <v>#VALUE!</v>
      </c>
      <c r="W1" t="e">
        <f>AND(EMAIL!B7,"AAAAAD+9rxY=")</f>
        <v>#VALUE!</v>
      </c>
      <c r="X1" t="e">
        <f>AND(EMAIL!C7,"AAAAAD+9rxc=")</f>
        <v>#VALUE!</v>
      </c>
      <c r="Y1" t="e">
        <f>AND(EMAIL!D7,"AAAAAD+9rxg=")</f>
        <v>#VALUE!</v>
      </c>
      <c r="Z1" t="e">
        <f>IF(EMAIL!#REF!,"AAAAAD+9rxk=",0)</f>
        <v>#REF!</v>
      </c>
      <c r="AA1" t="e">
        <f>AND(EMAIL!#REF!,"AAAAAD+9rxo=")</f>
        <v>#REF!</v>
      </c>
      <c r="AB1" t="e">
        <f>AND(EMAIL!#REF!,"AAAAAD+9rxs=")</f>
        <v>#REF!</v>
      </c>
      <c r="AC1" t="e">
        <f>AND(EMAIL!#REF!,"AAAAAD+9rxw=")</f>
        <v>#REF!</v>
      </c>
      <c r="AD1" t="e">
        <f>AND(EMAIL!#REF!,"AAAAAD+9rx0=")</f>
        <v>#REF!</v>
      </c>
      <c r="AE1">
        <f>IF(EMAIL!11:11,"AAAAAD+9rx4=",0)</f>
        <v>0</v>
      </c>
      <c r="AF1" t="e">
        <f>AND(EMAIL!A11,"AAAAAD+9rx8=")</f>
        <v>#VALUE!</v>
      </c>
      <c r="AG1" t="e">
        <f>AND(EMAIL!B11,"AAAAAD+9ryA=")</f>
        <v>#VALUE!</v>
      </c>
      <c r="AH1" t="e">
        <f>AND(EMAIL!C11,"AAAAAD+9ryE=")</f>
        <v>#VALUE!</v>
      </c>
      <c r="AI1" t="e">
        <f>AND(EMAIL!D11,"AAAAAD+9ryI=")</f>
        <v>#VALUE!</v>
      </c>
      <c r="AJ1">
        <f>IF(EMAIL!12:12,"AAAAAD+9ryM=",0)</f>
        <v>0</v>
      </c>
      <c r="AK1" t="e">
        <f>AND(EMAIL!A12,"AAAAAD+9ryQ=")</f>
        <v>#VALUE!</v>
      </c>
      <c r="AL1" t="e">
        <f>AND(EMAIL!B12,"AAAAAD+9ryU=")</f>
        <v>#VALUE!</v>
      </c>
      <c r="AM1" t="e">
        <f>AND(EMAIL!C12,"AAAAAD+9ryY=")</f>
        <v>#VALUE!</v>
      </c>
      <c r="AN1" t="e">
        <f>AND(EMAIL!D12,"AAAAAD+9ryc=")</f>
        <v>#VALUE!</v>
      </c>
      <c r="AO1" t="e">
        <f>IF(EMAIL!#REF!,"AAAAAD+9ryg=",0)</f>
        <v>#REF!</v>
      </c>
      <c r="AP1" t="e">
        <f>AND(EMAIL!#REF!,"AAAAAD+9ryk=")</f>
        <v>#REF!</v>
      </c>
      <c r="AQ1" t="e">
        <f>AND(EMAIL!#REF!,"AAAAAD+9ryo=")</f>
        <v>#REF!</v>
      </c>
      <c r="AR1" t="e">
        <f>AND(EMAIL!#REF!,"AAAAAD+9rys=")</f>
        <v>#REF!</v>
      </c>
      <c r="AS1" t="e">
        <f>AND(EMAIL!#REF!,"AAAAAD+9ryw=")</f>
        <v>#REF!</v>
      </c>
      <c r="AT1">
        <f>IF(EMAIL!17:17,"AAAAAD+9ry0=",0)</f>
        <v>0</v>
      </c>
      <c r="AU1" t="e">
        <f>AND(EMAIL!A17,"AAAAAD+9ry4=")</f>
        <v>#VALUE!</v>
      </c>
      <c r="AV1" t="e">
        <f>AND(EMAIL!B17,"AAAAAD+9ry8=")</f>
        <v>#VALUE!</v>
      </c>
      <c r="AW1" t="e">
        <f>AND(EMAIL!C17,"AAAAAD+9rzA=")</f>
        <v>#VALUE!</v>
      </c>
      <c r="AX1" t="e">
        <f>AND(EMAIL!D17,"AAAAAD+9rzE=")</f>
        <v>#VALUE!</v>
      </c>
      <c r="AY1">
        <f>IF(EMAIL!20:20,"AAAAAD+9rzI=",0)</f>
        <v>0</v>
      </c>
      <c r="AZ1" t="e">
        <f>AND(EMAIL!A20,"AAAAAD+9rzM=")</f>
        <v>#VALUE!</v>
      </c>
      <c r="BA1" t="e">
        <f>AND(EMAIL!B20,"AAAAAD+9rzQ=")</f>
        <v>#VALUE!</v>
      </c>
      <c r="BB1" t="e">
        <f>AND(EMAIL!C20,"AAAAAD+9rzU=")</f>
        <v>#VALUE!</v>
      </c>
      <c r="BC1" t="e">
        <f>AND(EMAIL!D20,"AAAAAD+9rzY=")</f>
        <v>#VALUE!</v>
      </c>
      <c r="BD1" t="e">
        <f>IF(EMAIL!#REF!,"AAAAAD+9rzc=",0)</f>
        <v>#REF!</v>
      </c>
      <c r="BE1" t="e">
        <f>AND(EMAIL!#REF!,"AAAAAD+9rzg=")</f>
        <v>#REF!</v>
      </c>
      <c r="BF1" t="e">
        <f>AND(EMAIL!#REF!,"AAAAAD+9rzk=")</f>
        <v>#REF!</v>
      </c>
      <c r="BG1" t="e">
        <f>AND(EMAIL!#REF!,"AAAAAD+9rzo=")</f>
        <v>#REF!</v>
      </c>
      <c r="BH1" t="e">
        <f>AND(EMAIL!#REF!,"AAAAAD+9rzs=")</f>
        <v>#REF!</v>
      </c>
      <c r="BI1">
        <f>IF(EMAIL!21:21,"AAAAAD+9rzw=",0)</f>
        <v>0</v>
      </c>
      <c r="BJ1" t="e">
        <f>AND(EMAIL!A21,"AAAAAD+9rz0=")</f>
        <v>#VALUE!</v>
      </c>
      <c r="BK1" t="e">
        <f>AND(EMAIL!B21,"AAAAAD+9rz4=")</f>
        <v>#VALUE!</v>
      </c>
      <c r="BL1" t="e">
        <f>AND(EMAIL!C21,"AAAAAD+9rz8=")</f>
        <v>#VALUE!</v>
      </c>
      <c r="BM1" t="e">
        <f>AND(EMAIL!D21,"AAAAAD+9r0A=")</f>
        <v>#VALUE!</v>
      </c>
      <c r="BN1">
        <f>IF(EMAIL!22:22,"AAAAAD+9r0E=",0)</f>
        <v>0</v>
      </c>
      <c r="BO1" t="e">
        <f>AND(EMAIL!A22,"AAAAAD+9r0I=")</f>
        <v>#VALUE!</v>
      </c>
      <c r="BP1" t="e">
        <f>AND(EMAIL!B22,"AAAAAD+9r0M=")</f>
        <v>#VALUE!</v>
      </c>
      <c r="BQ1" t="e">
        <f>AND(EMAIL!C22,"AAAAAD+9r0Q=")</f>
        <v>#VALUE!</v>
      </c>
      <c r="BR1" t="e">
        <f>AND(EMAIL!D22,"AAAAAD+9r0U=")</f>
        <v>#VALUE!</v>
      </c>
      <c r="BS1" t="e">
        <f>IF(EMAIL!#REF!,"AAAAAD+9r0Y=",0)</f>
        <v>#REF!</v>
      </c>
      <c r="BT1" t="e">
        <f>AND(EMAIL!#REF!,"AAAAAD+9r0c=")</f>
        <v>#REF!</v>
      </c>
      <c r="BU1" t="e">
        <f>AND(EMAIL!#REF!,"AAAAAD+9r0g=")</f>
        <v>#REF!</v>
      </c>
      <c r="BV1" t="e">
        <f>AND(EMAIL!#REF!,"AAAAAD+9r0k=")</f>
        <v>#REF!</v>
      </c>
      <c r="BW1" t="e">
        <f>AND(EMAIL!#REF!,"AAAAAD+9r0o=")</f>
        <v>#REF!</v>
      </c>
      <c r="BX1">
        <f>IF(EMAIL!25:25,"AAAAAD+9r0s=",0)</f>
        <v>0</v>
      </c>
      <c r="BY1" t="e">
        <f>AND(EMAIL!A25,"AAAAAD+9r0w=")</f>
        <v>#VALUE!</v>
      </c>
      <c r="BZ1" t="e">
        <f>AND(EMAIL!B25,"AAAAAD+9r00=")</f>
        <v>#VALUE!</v>
      </c>
      <c r="CA1" t="e">
        <f>AND(EMAIL!C25,"AAAAAD+9r04=")</f>
        <v>#VALUE!</v>
      </c>
      <c r="CB1" t="e">
        <f>AND(EMAIL!D25,"AAAAAD+9r08=")</f>
        <v>#VALUE!</v>
      </c>
      <c r="CC1">
        <f>IF(EMAIL!26:26,"AAAAAD+9r1A=",0)</f>
        <v>0</v>
      </c>
      <c r="CD1" t="e">
        <f>AND(EMAIL!A26,"AAAAAD+9r1E=")</f>
        <v>#VALUE!</v>
      </c>
      <c r="CE1" t="e">
        <f>AND(EMAIL!B26,"AAAAAD+9r1I=")</f>
        <v>#VALUE!</v>
      </c>
      <c r="CF1" t="e">
        <f>AND(EMAIL!C26,"AAAAAD+9r1M=")</f>
        <v>#VALUE!</v>
      </c>
      <c r="CG1" t="e">
        <f>AND(EMAIL!D26,"AAAAAD+9r1Q=")</f>
        <v>#VALUE!</v>
      </c>
      <c r="CH1" t="e">
        <f>IF(EMAIL!#REF!,"AAAAAD+9r1U=",0)</f>
        <v>#REF!</v>
      </c>
      <c r="CI1" t="e">
        <f>AND(EMAIL!#REF!,"AAAAAD+9r1Y=")</f>
        <v>#REF!</v>
      </c>
      <c r="CJ1" t="e">
        <f>AND(EMAIL!#REF!,"AAAAAD+9r1c=")</f>
        <v>#REF!</v>
      </c>
      <c r="CK1" t="e">
        <f>AND(EMAIL!#REF!,"AAAAAD+9r1g=")</f>
        <v>#REF!</v>
      </c>
      <c r="CL1" t="e">
        <f>AND(EMAIL!#REF!,"AAAAAD+9r1k=")</f>
        <v>#REF!</v>
      </c>
      <c r="CM1" t="e">
        <f>IF(EMAIL!#REF!,"AAAAAD+9r1o=",0)</f>
        <v>#REF!</v>
      </c>
      <c r="CN1" t="e">
        <f>AND(EMAIL!#REF!,"AAAAAD+9r1s=")</f>
        <v>#REF!</v>
      </c>
      <c r="CO1" t="e">
        <f>AND(EMAIL!#REF!,"AAAAAD+9r1w=")</f>
        <v>#REF!</v>
      </c>
      <c r="CP1" t="e">
        <f>AND(EMAIL!#REF!,"AAAAAD+9r10=")</f>
        <v>#REF!</v>
      </c>
      <c r="CQ1" t="e">
        <f>AND(EMAIL!#REF!,"AAAAAD+9r14=")</f>
        <v>#REF!</v>
      </c>
      <c r="CR1">
        <f>IF(EMAIL!34:34,"AAAAAD+9r18=",0)</f>
        <v>0</v>
      </c>
      <c r="CS1" t="e">
        <f>AND(EMAIL!A34,"AAAAAD+9r2A=")</f>
        <v>#VALUE!</v>
      </c>
      <c r="CT1" t="e">
        <f>AND(EMAIL!B34,"AAAAAD+9r2E=")</f>
        <v>#VALUE!</v>
      </c>
      <c r="CU1" t="e">
        <f>AND(EMAIL!C34,"AAAAAD+9r2I=")</f>
        <v>#VALUE!</v>
      </c>
      <c r="CV1" t="e">
        <f>AND(EMAIL!D34,"AAAAAD+9r2M=")</f>
        <v>#VALUE!</v>
      </c>
      <c r="CW1">
        <f>IF(EMAIL!35:35,"AAAAAD+9r2Q=",0)</f>
        <v>0</v>
      </c>
      <c r="CX1" t="e">
        <f>AND(EMAIL!A35,"AAAAAD+9r2U=")</f>
        <v>#VALUE!</v>
      </c>
      <c r="CY1" t="e">
        <f>AND(EMAIL!B35,"AAAAAD+9r2Y=")</f>
        <v>#VALUE!</v>
      </c>
      <c r="CZ1" t="e">
        <f>AND(EMAIL!C35,"AAAAAD+9r2c=")</f>
        <v>#VALUE!</v>
      </c>
      <c r="DA1" t="e">
        <f>AND(EMAIL!D35,"AAAAAD+9r2g=")</f>
        <v>#VALUE!</v>
      </c>
      <c r="DB1">
        <f>IF(EMAIL!36:36,"AAAAAD+9r2k=",0)</f>
        <v>0</v>
      </c>
      <c r="DC1" t="e">
        <f>AND(EMAIL!A36,"AAAAAD+9r2o=")</f>
        <v>#VALUE!</v>
      </c>
      <c r="DD1" t="e">
        <f>AND(EMAIL!B36,"AAAAAD+9r2s=")</f>
        <v>#VALUE!</v>
      </c>
      <c r="DE1" t="e">
        <f>AND(EMAIL!C36,"AAAAAD+9r2w=")</f>
        <v>#VALUE!</v>
      </c>
      <c r="DF1" t="e">
        <f>AND(EMAIL!D36,"AAAAAD+9r20=")</f>
        <v>#VALUE!</v>
      </c>
      <c r="DG1" t="e">
        <f>IF(EMAIL!#REF!,"AAAAAD+9r24=",0)</f>
        <v>#REF!</v>
      </c>
      <c r="DH1" t="e">
        <f>AND(EMAIL!#REF!,"AAAAAD+9r28=")</f>
        <v>#REF!</v>
      </c>
      <c r="DI1" t="e">
        <f>AND(EMAIL!#REF!,"AAAAAD+9r3A=")</f>
        <v>#REF!</v>
      </c>
      <c r="DJ1" t="e">
        <f>AND(EMAIL!#REF!,"AAAAAD+9r3E=")</f>
        <v>#REF!</v>
      </c>
      <c r="DK1" t="e">
        <f>AND(EMAIL!#REF!,"AAAAAD+9r3I=")</f>
        <v>#REF!</v>
      </c>
      <c r="DL1">
        <f>IF(EMAIL!42:42,"AAAAAD+9r3M=",0)</f>
        <v>0</v>
      </c>
      <c r="DM1" t="e">
        <f>AND(EMAIL!A42,"AAAAAD+9r3Q=")</f>
        <v>#VALUE!</v>
      </c>
      <c r="DN1" t="e">
        <f>AND(EMAIL!B42,"AAAAAD+9r3U=")</f>
        <v>#VALUE!</v>
      </c>
      <c r="DO1" t="e">
        <f>AND(EMAIL!C42,"AAAAAD+9r3Y=")</f>
        <v>#VALUE!</v>
      </c>
      <c r="DP1" t="e">
        <f>AND(EMAIL!D42,"AAAAAD+9r3c=")</f>
        <v>#VALUE!</v>
      </c>
      <c r="DQ1" t="e">
        <f>IF(EMAIL!#REF!,"AAAAAD+9r3g=",0)</f>
        <v>#REF!</v>
      </c>
      <c r="DR1" t="e">
        <f>AND(EMAIL!#REF!,"AAAAAD+9r3k=")</f>
        <v>#REF!</v>
      </c>
      <c r="DS1" t="e">
        <f>AND(EMAIL!#REF!,"AAAAAD+9r3o=")</f>
        <v>#REF!</v>
      </c>
      <c r="DT1" t="e">
        <f>AND(EMAIL!#REF!,"AAAAAD+9r3s=")</f>
        <v>#REF!</v>
      </c>
      <c r="DU1" t="e">
        <f>AND(EMAIL!#REF!,"AAAAAD+9r3w=")</f>
        <v>#REF!</v>
      </c>
      <c r="DV1">
        <f>IF(EMAIL!45:45,"AAAAAD+9r30=",0)</f>
        <v>0</v>
      </c>
      <c r="DW1" t="e">
        <f>AND(EMAIL!A45,"AAAAAD+9r34=")</f>
        <v>#VALUE!</v>
      </c>
      <c r="DX1" t="e">
        <f>AND(EMAIL!B45,"AAAAAD+9r38=")</f>
        <v>#VALUE!</v>
      </c>
      <c r="DY1" t="e">
        <f>AND(EMAIL!C45,"AAAAAD+9r4A=")</f>
        <v>#VALUE!</v>
      </c>
      <c r="DZ1" t="e">
        <f>AND(EMAIL!D45,"AAAAAD+9r4E=")</f>
        <v>#VALUE!</v>
      </c>
      <c r="EA1" t="e">
        <f>IF(EMAIL!#REF!,"AAAAAD+9r4I=",0)</f>
        <v>#REF!</v>
      </c>
      <c r="EB1" t="e">
        <f>AND(EMAIL!#REF!,"AAAAAD+9r4M=")</f>
        <v>#REF!</v>
      </c>
      <c r="EC1" t="e">
        <f>AND(EMAIL!#REF!,"AAAAAD+9r4Q=")</f>
        <v>#REF!</v>
      </c>
      <c r="ED1" t="e">
        <f>AND(EMAIL!#REF!,"AAAAAD+9r4U=")</f>
        <v>#REF!</v>
      </c>
      <c r="EE1" t="e">
        <f>AND(EMAIL!#REF!,"AAAAAD+9r4Y=")</f>
        <v>#REF!</v>
      </c>
      <c r="EF1" t="e">
        <f>IF(EMAIL!#REF!,"AAAAAD+9r4c=",0)</f>
        <v>#REF!</v>
      </c>
      <c r="EG1" t="e">
        <f>AND(EMAIL!#REF!,"AAAAAD+9r4g=")</f>
        <v>#REF!</v>
      </c>
      <c r="EH1" t="e">
        <f>AND(EMAIL!#REF!,"AAAAAD+9r4k=")</f>
        <v>#REF!</v>
      </c>
      <c r="EI1" t="e">
        <f>AND(EMAIL!#REF!,"AAAAAD+9r4o=")</f>
        <v>#REF!</v>
      </c>
      <c r="EJ1" t="e">
        <f>AND(EMAIL!#REF!,"AAAAAD+9r4s=")</f>
        <v>#REF!</v>
      </c>
      <c r="EK1">
        <f>IF(EMAIL!49:49,"AAAAAD+9r4w=",0)</f>
        <v>0</v>
      </c>
      <c r="EL1" t="e">
        <f>AND(EMAIL!A49,"AAAAAD+9r40=")</f>
        <v>#VALUE!</v>
      </c>
      <c r="EM1" t="e">
        <f>AND(EMAIL!B49,"AAAAAD+9r44=")</f>
        <v>#VALUE!</v>
      </c>
      <c r="EN1" t="e">
        <f>AND(EMAIL!C49,"AAAAAD+9r48=")</f>
        <v>#VALUE!</v>
      </c>
      <c r="EO1" t="e">
        <f>AND(EMAIL!D49,"AAAAAD+9r5A=")</f>
        <v>#VALUE!</v>
      </c>
      <c r="EP1" t="e">
        <f>IF(EMAIL!#REF!,"AAAAAD+9r5E=",0)</f>
        <v>#REF!</v>
      </c>
      <c r="EQ1" t="e">
        <f>AND(EMAIL!#REF!,"AAAAAD+9r5I=")</f>
        <v>#REF!</v>
      </c>
      <c r="ER1" t="e">
        <f>AND(EMAIL!#REF!,"AAAAAD+9r5M=")</f>
        <v>#REF!</v>
      </c>
      <c r="ES1" t="e">
        <f>AND(EMAIL!#REF!,"AAAAAD+9r5Q=")</f>
        <v>#REF!</v>
      </c>
      <c r="ET1" t="e">
        <f>AND(EMAIL!#REF!,"AAAAAD+9r5U=")</f>
        <v>#REF!</v>
      </c>
      <c r="EU1">
        <f>IF(EMAIL!51:51,"AAAAAD+9r5Y=",0)</f>
        <v>0</v>
      </c>
      <c r="EV1" t="e">
        <f>AND(EMAIL!A51,"AAAAAD+9r5c=")</f>
        <v>#VALUE!</v>
      </c>
      <c r="EW1" t="e">
        <f>AND(EMAIL!B51,"AAAAAD+9r5g=")</f>
        <v>#VALUE!</v>
      </c>
      <c r="EX1" t="e">
        <f>AND(EMAIL!C51,"AAAAAD+9r5k=")</f>
        <v>#VALUE!</v>
      </c>
      <c r="EY1" t="e">
        <f>AND(EMAIL!D51,"AAAAAD+9r5o=")</f>
        <v>#VALUE!</v>
      </c>
      <c r="EZ1">
        <f>IF(EMAIL!52:52,"AAAAAD+9r5s=",0)</f>
        <v>0</v>
      </c>
      <c r="FA1" t="e">
        <f>AND(EMAIL!A52,"AAAAAD+9r5w=")</f>
        <v>#VALUE!</v>
      </c>
      <c r="FB1" t="e">
        <f>AND(EMAIL!B52,"AAAAAD+9r50=")</f>
        <v>#VALUE!</v>
      </c>
      <c r="FC1" t="e">
        <f>AND(EMAIL!C52,"AAAAAD+9r54=")</f>
        <v>#VALUE!</v>
      </c>
      <c r="FD1" t="e">
        <f>AND(EMAIL!D52,"AAAAAD+9r58=")</f>
        <v>#VALUE!</v>
      </c>
      <c r="FE1">
        <f>IF(EMAIL!54:54,"AAAAAD+9r6A=",0)</f>
        <v>0</v>
      </c>
      <c r="FF1" t="e">
        <f>AND(EMAIL!A54,"AAAAAD+9r6E=")</f>
        <v>#VALUE!</v>
      </c>
      <c r="FG1" t="e">
        <f>AND(EMAIL!B54,"AAAAAD+9r6I=")</f>
        <v>#VALUE!</v>
      </c>
      <c r="FH1" t="e">
        <f>AND(EMAIL!C54,"AAAAAD+9r6M=")</f>
        <v>#VALUE!</v>
      </c>
      <c r="FI1" t="e">
        <f>AND(EMAIL!D54,"AAAAAD+9r6Q=")</f>
        <v>#VALUE!</v>
      </c>
      <c r="FJ1" t="e">
        <f>IF(EMAIL!#REF!,"AAAAAD+9r6U=",0)</f>
        <v>#REF!</v>
      </c>
      <c r="FK1" t="e">
        <f>AND(EMAIL!#REF!,"AAAAAD+9r6Y=")</f>
        <v>#REF!</v>
      </c>
      <c r="FL1" t="e">
        <f>AND(EMAIL!#REF!,"AAAAAD+9r6c=")</f>
        <v>#REF!</v>
      </c>
      <c r="FM1" t="e">
        <f>AND(EMAIL!#REF!,"AAAAAD+9r6g=")</f>
        <v>#REF!</v>
      </c>
      <c r="FN1" t="e">
        <f>AND(EMAIL!#REF!,"AAAAAD+9r6k=")</f>
        <v>#REF!</v>
      </c>
      <c r="FO1" t="e">
        <f>IF(EMAIL!#REF!,"AAAAAD+9r6o=",0)</f>
        <v>#REF!</v>
      </c>
      <c r="FP1" t="e">
        <f>AND(EMAIL!#REF!,"AAAAAD+9r6s=")</f>
        <v>#REF!</v>
      </c>
      <c r="FQ1" t="e">
        <f>AND(EMAIL!#REF!,"AAAAAD+9r6w=")</f>
        <v>#REF!</v>
      </c>
      <c r="FR1" t="e">
        <f>AND(EMAIL!#REF!,"AAAAAD+9r60=")</f>
        <v>#REF!</v>
      </c>
      <c r="FS1" t="e">
        <f>AND(EMAIL!#REF!,"AAAAAD+9r64=")</f>
        <v>#REF!</v>
      </c>
      <c r="FT1">
        <f>IF(EMAIL!58:58,"AAAAAD+9r68=",0)</f>
        <v>0</v>
      </c>
      <c r="FU1" t="e">
        <f>AND(EMAIL!A58,"AAAAAD+9r7A=")</f>
        <v>#VALUE!</v>
      </c>
      <c r="FV1" t="e">
        <f>AND(EMAIL!B58,"AAAAAD+9r7E=")</f>
        <v>#VALUE!</v>
      </c>
      <c r="FW1" t="e">
        <f>AND(EMAIL!C58,"AAAAAD+9r7I=")</f>
        <v>#VALUE!</v>
      </c>
      <c r="FX1" t="e">
        <f>AND(EMAIL!D58,"AAAAAD+9r7M=")</f>
        <v>#VALUE!</v>
      </c>
      <c r="FY1" t="e">
        <f>IF(EMAIL!#REF!,"AAAAAD+9r7Q=",0)</f>
        <v>#REF!</v>
      </c>
      <c r="FZ1" t="e">
        <f>AND(EMAIL!#REF!,"AAAAAD+9r7U=")</f>
        <v>#REF!</v>
      </c>
      <c r="GA1" t="e">
        <f>AND(EMAIL!#REF!,"AAAAAD+9r7Y=")</f>
        <v>#REF!</v>
      </c>
      <c r="GB1" t="e">
        <f>AND(EMAIL!#REF!,"AAAAAD+9r7c=")</f>
        <v>#REF!</v>
      </c>
      <c r="GC1" t="e">
        <f>AND(EMAIL!#REF!,"AAAAAD+9r7g=")</f>
        <v>#REF!</v>
      </c>
      <c r="GD1" t="e">
        <f>IF(EMAIL!#REF!,"AAAAAD+9r7k=",0)</f>
        <v>#REF!</v>
      </c>
      <c r="GE1" t="e">
        <f>AND(EMAIL!#REF!,"AAAAAD+9r7o=")</f>
        <v>#REF!</v>
      </c>
      <c r="GF1" t="e">
        <f>AND(EMAIL!#REF!,"AAAAAD+9r7s=")</f>
        <v>#REF!</v>
      </c>
      <c r="GG1" t="e">
        <f>AND(EMAIL!#REF!,"AAAAAD+9r7w=")</f>
        <v>#REF!</v>
      </c>
      <c r="GH1" t="e">
        <f>AND(EMAIL!#REF!,"AAAAAD+9r70=")</f>
        <v>#REF!</v>
      </c>
      <c r="GI1" t="e">
        <f>IF(EMAIL!#REF!,"AAAAAD+9r74=",0)</f>
        <v>#REF!</v>
      </c>
      <c r="GJ1" t="e">
        <f>AND(EMAIL!#REF!,"AAAAAD+9r78=")</f>
        <v>#REF!</v>
      </c>
      <c r="GK1" t="e">
        <f>AND(EMAIL!#REF!,"AAAAAD+9r8A=")</f>
        <v>#REF!</v>
      </c>
      <c r="GL1" t="e">
        <f>AND(EMAIL!#REF!,"AAAAAD+9r8E=")</f>
        <v>#REF!</v>
      </c>
      <c r="GM1" t="e">
        <f>AND(EMAIL!#REF!,"AAAAAD+9r8I=")</f>
        <v>#REF!</v>
      </c>
      <c r="GN1">
        <f>IF(EMAIL!64:64,"AAAAAD+9r8M=",0)</f>
        <v>0</v>
      </c>
      <c r="GO1" t="e">
        <f>AND(EMAIL!A64,"AAAAAD+9r8Q=")</f>
        <v>#VALUE!</v>
      </c>
      <c r="GP1" t="e">
        <f>AND(EMAIL!B64,"AAAAAD+9r8U=")</f>
        <v>#VALUE!</v>
      </c>
      <c r="GQ1" t="e">
        <f>AND(EMAIL!C64,"AAAAAD+9r8Y=")</f>
        <v>#VALUE!</v>
      </c>
      <c r="GR1" t="e">
        <f>AND(EMAIL!D64,"AAAAAD+9r8c=")</f>
        <v>#VALUE!</v>
      </c>
      <c r="GS1" t="e">
        <f>IF(EMAIL!#REF!,"AAAAAD+9r8g=",0)</f>
        <v>#REF!</v>
      </c>
      <c r="GT1" t="e">
        <f>AND(EMAIL!#REF!,"AAAAAD+9r8k=")</f>
        <v>#REF!</v>
      </c>
      <c r="GU1" t="e">
        <f>AND(EMAIL!#REF!,"AAAAAD+9r8o=")</f>
        <v>#REF!</v>
      </c>
      <c r="GV1" t="e">
        <f>AND(EMAIL!#REF!,"AAAAAD+9r8s=")</f>
        <v>#REF!</v>
      </c>
      <c r="GW1" t="e">
        <f>AND(EMAIL!#REF!,"AAAAAD+9r8w=")</f>
        <v>#REF!</v>
      </c>
      <c r="GX1">
        <f>IF(EMAIL!65:65,"AAAAAD+9r80=",0)</f>
        <v>0</v>
      </c>
      <c r="GY1" t="e">
        <f>AND(EMAIL!A65,"AAAAAD+9r84=")</f>
        <v>#VALUE!</v>
      </c>
      <c r="GZ1" t="e">
        <f>AND(EMAIL!B65,"AAAAAD+9r88=")</f>
        <v>#VALUE!</v>
      </c>
      <c r="HA1" t="e">
        <f>AND(EMAIL!C65,"AAAAAD+9r9A=")</f>
        <v>#VALUE!</v>
      </c>
      <c r="HB1" t="e">
        <f>AND(EMAIL!D65,"AAAAAD+9r9E=")</f>
        <v>#VALUE!</v>
      </c>
      <c r="HC1" t="e">
        <f>IF(EMAIL!#REF!,"AAAAAD+9r9I=",0)</f>
        <v>#REF!</v>
      </c>
      <c r="HD1" t="e">
        <f>AND(EMAIL!#REF!,"AAAAAD+9r9M=")</f>
        <v>#REF!</v>
      </c>
      <c r="HE1" t="e">
        <f>AND(EMAIL!#REF!,"AAAAAD+9r9Q=")</f>
        <v>#REF!</v>
      </c>
      <c r="HF1" t="e">
        <f>AND(EMAIL!#REF!,"AAAAAD+9r9U=")</f>
        <v>#REF!</v>
      </c>
      <c r="HG1" t="e">
        <f>AND(EMAIL!#REF!,"AAAAAD+9r9Y=")</f>
        <v>#REF!</v>
      </c>
      <c r="HH1" t="e">
        <f>IF(EMAIL!#REF!,"AAAAAD+9r9c=",0)</f>
        <v>#REF!</v>
      </c>
      <c r="HI1" t="e">
        <f>AND(EMAIL!#REF!,"AAAAAD+9r9g=")</f>
        <v>#REF!</v>
      </c>
      <c r="HJ1" t="e">
        <f>AND(EMAIL!#REF!,"AAAAAD+9r9k=")</f>
        <v>#REF!</v>
      </c>
      <c r="HK1" t="e">
        <f>AND(EMAIL!#REF!,"AAAAAD+9r9o=")</f>
        <v>#REF!</v>
      </c>
      <c r="HL1" t="e">
        <f>AND(EMAIL!#REF!,"AAAAAD+9r9s=")</f>
        <v>#REF!</v>
      </c>
      <c r="HM1" t="e">
        <f>IF(EMAIL!#REF!,"AAAAAD+9r9w=",0)</f>
        <v>#REF!</v>
      </c>
      <c r="HN1" t="e">
        <f>AND(EMAIL!#REF!,"AAAAAD+9r90=")</f>
        <v>#REF!</v>
      </c>
      <c r="HO1" t="e">
        <f>AND(EMAIL!#REF!,"AAAAAD+9r94=")</f>
        <v>#REF!</v>
      </c>
      <c r="HP1" t="e">
        <f>AND(EMAIL!#REF!,"AAAAAD+9r98=")</f>
        <v>#REF!</v>
      </c>
      <c r="HQ1" t="e">
        <f>AND(EMAIL!#REF!,"AAAAAD+9r+A=")</f>
        <v>#REF!</v>
      </c>
      <c r="HR1" t="e">
        <f>IF(EMAIL!#REF!,"AAAAAD+9r+E=",0)</f>
        <v>#REF!</v>
      </c>
      <c r="HS1" t="e">
        <f>AND(EMAIL!#REF!,"AAAAAD+9r+I=")</f>
        <v>#REF!</v>
      </c>
      <c r="HT1" t="e">
        <f>AND(EMAIL!#REF!,"AAAAAD+9r+M=")</f>
        <v>#REF!</v>
      </c>
      <c r="HU1" t="e">
        <f>AND(EMAIL!#REF!,"AAAAAD+9r+Q=")</f>
        <v>#REF!</v>
      </c>
      <c r="HV1" t="e">
        <f>AND(EMAIL!#REF!,"AAAAAD+9r+U=")</f>
        <v>#REF!</v>
      </c>
      <c r="HW1" t="e">
        <f>IF(EMAIL!#REF!,"AAAAAD+9r+Y=",0)</f>
        <v>#REF!</v>
      </c>
      <c r="HX1" t="e">
        <f>AND(EMAIL!#REF!,"AAAAAD+9r+c=")</f>
        <v>#REF!</v>
      </c>
      <c r="HY1" t="e">
        <f>AND(EMAIL!#REF!,"AAAAAD+9r+g=")</f>
        <v>#REF!</v>
      </c>
      <c r="HZ1" t="e">
        <f>AND(EMAIL!#REF!,"AAAAAD+9r+k=")</f>
        <v>#REF!</v>
      </c>
      <c r="IA1" t="e">
        <f>AND(EMAIL!#REF!,"AAAAAD+9r+o=")</f>
        <v>#REF!</v>
      </c>
      <c r="IB1">
        <f>IF(EMAIL!73:73,"AAAAAD+9r+s=",0)</f>
        <v>0</v>
      </c>
      <c r="IC1" t="e">
        <f>AND(EMAIL!A73,"AAAAAD+9r+w=")</f>
        <v>#VALUE!</v>
      </c>
      <c r="ID1" t="e">
        <f>AND(EMAIL!B73,"AAAAAD+9r+0=")</f>
        <v>#VALUE!</v>
      </c>
      <c r="IE1" t="e">
        <f>AND(EMAIL!C73,"AAAAAD+9r+4=")</f>
        <v>#VALUE!</v>
      </c>
      <c r="IF1" t="e">
        <f>AND(EMAIL!D73,"AAAAAD+9r+8=")</f>
        <v>#VALUE!</v>
      </c>
      <c r="IG1">
        <f>IF(EMAIL!75:75,"AAAAAD+9r/A=",0)</f>
        <v>0</v>
      </c>
      <c r="IH1" t="e">
        <f>AND(EMAIL!A75,"AAAAAD+9r/E=")</f>
        <v>#VALUE!</v>
      </c>
      <c r="II1" t="e">
        <f>AND(EMAIL!B75,"AAAAAD+9r/I=")</f>
        <v>#VALUE!</v>
      </c>
      <c r="IJ1" t="e">
        <f>AND(EMAIL!C75,"AAAAAD+9r/M=")</f>
        <v>#VALUE!</v>
      </c>
      <c r="IK1" t="e">
        <f>AND(EMAIL!D75,"AAAAAD+9r/Q=")</f>
        <v>#VALUE!</v>
      </c>
      <c r="IL1" t="e">
        <f>IF(EMAIL!#REF!,"AAAAAD+9r/U=",0)</f>
        <v>#REF!</v>
      </c>
      <c r="IM1" t="e">
        <f>AND(EMAIL!#REF!,"AAAAAD+9r/Y=")</f>
        <v>#REF!</v>
      </c>
      <c r="IN1" t="e">
        <f>AND(EMAIL!#REF!,"AAAAAD+9r/c=")</f>
        <v>#REF!</v>
      </c>
      <c r="IO1" t="e">
        <f>AND(EMAIL!#REF!,"AAAAAD+9r/g=")</f>
        <v>#REF!</v>
      </c>
      <c r="IP1" t="e">
        <f>AND(EMAIL!#REF!,"AAAAAD+9r/k=")</f>
        <v>#REF!</v>
      </c>
      <c r="IQ1" t="e">
        <f>IF(EMAIL!#REF!,"AAAAAD+9r/o=",0)</f>
        <v>#REF!</v>
      </c>
      <c r="IR1" t="e">
        <f>AND(EMAIL!#REF!,"AAAAAD+9r/s=")</f>
        <v>#REF!</v>
      </c>
      <c r="IS1" t="e">
        <f>AND(EMAIL!#REF!,"AAAAAD+9r/w=")</f>
        <v>#REF!</v>
      </c>
      <c r="IT1" t="e">
        <f>AND(EMAIL!#REF!,"AAAAAD+9r/0=")</f>
        <v>#REF!</v>
      </c>
      <c r="IU1" t="e">
        <f>AND(EMAIL!#REF!,"AAAAAD+9r/4=")</f>
        <v>#REF!</v>
      </c>
      <c r="IV1">
        <f>IF(EMAIL!82:82,"AAAAAD+9r/8=",0)</f>
        <v>0</v>
      </c>
    </row>
    <row r="2" spans="1:85" ht="12.75">
      <c r="A2" t="e">
        <f>AND(EMAIL!#REF!,"AAAAAEb/6wA=")</f>
        <v>#REF!</v>
      </c>
      <c r="B2" t="e">
        <f>AND(EMAIL!#REF!,"AAAAAEb/6wE=")</f>
        <v>#REF!</v>
      </c>
      <c r="C2" t="e">
        <f>AND(EMAIL!#REF!,"AAAAAEb/6wI=")</f>
        <v>#REF!</v>
      </c>
      <c r="D2" t="e">
        <f>AND(EMAIL!#REF!,"AAAAAEb/6wM=")</f>
        <v>#REF!</v>
      </c>
      <c r="E2" t="e">
        <f>IF(EMAIL!#REF!,"AAAAAEb/6wQ=",0)</f>
        <v>#REF!</v>
      </c>
      <c r="F2" t="e">
        <f>AND(EMAIL!#REF!,"AAAAAEb/6wU=")</f>
        <v>#REF!</v>
      </c>
      <c r="G2" t="e">
        <f>AND(EMAIL!#REF!,"AAAAAEb/6wY=")</f>
        <v>#REF!</v>
      </c>
      <c r="H2" t="e">
        <f>AND(EMAIL!#REF!,"AAAAAEb/6wc=")</f>
        <v>#REF!</v>
      </c>
      <c r="I2" t="e">
        <f>AND(EMAIL!#REF!,"AAAAAEb/6wg=")</f>
        <v>#REF!</v>
      </c>
      <c r="J2" t="e">
        <f>IF(EMAIL!#REF!,"AAAAAEb/6wk=",0)</f>
        <v>#REF!</v>
      </c>
      <c r="K2" t="e">
        <f>AND(EMAIL!#REF!,"AAAAAEb/6wo=")</f>
        <v>#REF!</v>
      </c>
      <c r="L2" t="e">
        <f>AND(EMAIL!#REF!,"AAAAAEb/6ws=")</f>
        <v>#REF!</v>
      </c>
      <c r="M2" t="e">
        <f>AND(EMAIL!#REF!,"AAAAAEb/6ww=")</f>
        <v>#REF!</v>
      </c>
      <c r="N2" t="e">
        <f>AND(EMAIL!#REF!,"AAAAAEb/6w0=")</f>
        <v>#REF!</v>
      </c>
      <c r="O2">
        <f>IF(EMAIL!85:85,"AAAAAEb/6w4=",0)</f>
        <v>0</v>
      </c>
      <c r="P2" t="e">
        <f>AND(EMAIL!A85,"AAAAAEb/6w8=")</f>
        <v>#VALUE!</v>
      </c>
      <c r="Q2" t="e">
        <f>AND(EMAIL!B85,"AAAAAEb/6xA=")</f>
        <v>#VALUE!</v>
      </c>
      <c r="R2" t="e">
        <f>AND(EMAIL!C85,"AAAAAEb/6xE=")</f>
        <v>#VALUE!</v>
      </c>
      <c r="S2" t="e">
        <f>AND(EMAIL!D85,"AAAAAEb/6xI=")</f>
        <v>#VALUE!</v>
      </c>
      <c r="T2">
        <f>IF(EMAIL!86:86,"AAAAAEb/6xM=",0)</f>
        <v>0</v>
      </c>
      <c r="U2" t="e">
        <f>AND(EMAIL!A86,"AAAAAEb/6xQ=")</f>
        <v>#VALUE!</v>
      </c>
      <c r="V2" t="e">
        <f>AND(EMAIL!B86,"AAAAAEb/6xU=")</f>
        <v>#VALUE!</v>
      </c>
      <c r="W2" t="e">
        <f>AND(EMAIL!C86,"AAAAAEb/6xY=")</f>
        <v>#VALUE!</v>
      </c>
      <c r="X2" t="e">
        <f>AND(EMAIL!D86,"AAAAAEb/6xc=")</f>
        <v>#VALUE!</v>
      </c>
      <c r="Y2" t="e">
        <f>IF(EMAIL!#REF!,"AAAAAEb/6xg=",0)</f>
        <v>#REF!</v>
      </c>
      <c r="Z2" t="e">
        <f>AND(EMAIL!#REF!,"AAAAAEb/6xk=")</f>
        <v>#REF!</v>
      </c>
      <c r="AA2" t="e">
        <f>AND(EMAIL!#REF!,"AAAAAEb/6xo=")</f>
        <v>#REF!</v>
      </c>
      <c r="AB2" t="e">
        <f>AND(EMAIL!#REF!,"AAAAAEb/6xs=")</f>
        <v>#REF!</v>
      </c>
      <c r="AC2" t="e">
        <f>AND(EMAIL!#REF!,"AAAAAEb/6xw=")</f>
        <v>#REF!</v>
      </c>
      <c r="AD2" t="str">
        <f>IF(EMAIL!A:A,"AAAAAEb/6x0=",0)</f>
        <v>AAAAAEb/6x0=</v>
      </c>
      <c r="AE2" t="e">
        <f>IF(EMAIL!B:B,"AAAAAEb/6x4=",0)</f>
        <v>#VALUE!</v>
      </c>
      <c r="AF2" t="e">
        <f>IF(EMAIL!C:C,"AAAAAEb/6x8=",0)</f>
        <v>#VALUE!</v>
      </c>
      <c r="AG2" t="e">
        <f>IF(EMAIL!D:D,"AAAAAEb/6yA=",0)</f>
        <v>#VALUE!</v>
      </c>
      <c r="AH2" t="e">
        <f>IF(#REF!,"AAAAAEb/6yE=",0)</f>
        <v>#REF!</v>
      </c>
      <c r="AI2" t="e">
        <f>AND(#REF!,"AAAAAEb/6yI=")</f>
        <v>#REF!</v>
      </c>
      <c r="AJ2" t="e">
        <f>AND(#REF!,"AAAAAEb/6yM=")</f>
        <v>#REF!</v>
      </c>
      <c r="AK2" t="e">
        <f>AND(#REF!,"AAAAAEb/6yQ=")</f>
        <v>#REF!</v>
      </c>
      <c r="AL2" t="e">
        <f>IF(#REF!,"AAAAAEb/6yU=",0)</f>
        <v>#REF!</v>
      </c>
      <c r="AM2" t="e">
        <f>AND(#REF!,"AAAAAEb/6yY=")</f>
        <v>#REF!</v>
      </c>
      <c r="AN2" t="e">
        <f>AND(#REF!,"AAAAAEb/6yc=")</f>
        <v>#REF!</v>
      </c>
      <c r="AO2" t="e">
        <f>AND(#REF!,"AAAAAEb/6yg=")</f>
        <v>#REF!</v>
      </c>
      <c r="AP2" t="e">
        <f>IF(#REF!,"AAAAAEb/6yk=",0)</f>
        <v>#REF!</v>
      </c>
      <c r="AQ2" t="e">
        <f>AND(#REF!,"AAAAAEb/6yo=")</f>
        <v>#REF!</v>
      </c>
      <c r="AR2" t="e">
        <f>AND(#REF!,"AAAAAEb/6ys=")</f>
        <v>#REF!</v>
      </c>
      <c r="AS2" t="e">
        <f>AND(#REF!,"AAAAAEb/6yw=")</f>
        <v>#REF!</v>
      </c>
      <c r="AT2" t="e">
        <f>IF(#REF!,"AAAAAEb/6y0=",0)</f>
        <v>#REF!</v>
      </c>
      <c r="AU2" t="e">
        <f>AND(#REF!,"AAAAAEb/6y4=")</f>
        <v>#REF!</v>
      </c>
      <c r="AV2" t="e">
        <f>AND(#REF!,"AAAAAEb/6y8=")</f>
        <v>#REF!</v>
      </c>
      <c r="AW2" t="e">
        <f>AND(#REF!,"AAAAAEb/6zA=")</f>
        <v>#REF!</v>
      </c>
      <c r="AX2" t="e">
        <f>IF(#REF!,"AAAAAEb/6zE=",0)</f>
        <v>#REF!</v>
      </c>
      <c r="AY2" t="e">
        <f>AND(#REF!,"AAAAAEb/6zI=")</f>
        <v>#REF!</v>
      </c>
      <c r="AZ2" t="e">
        <f>AND(#REF!,"AAAAAEb/6zM=")</f>
        <v>#REF!</v>
      </c>
      <c r="BA2" t="e">
        <f>AND(#REF!,"AAAAAEb/6zQ=")</f>
        <v>#REF!</v>
      </c>
      <c r="BB2" t="e">
        <f>IF(#REF!,"AAAAAEb/6zU=",0)</f>
        <v>#REF!</v>
      </c>
      <c r="BC2" t="e">
        <f>AND(#REF!,"AAAAAEb/6zY=")</f>
        <v>#REF!</v>
      </c>
      <c r="BD2" t="e">
        <f>AND(#REF!,"AAAAAEb/6zc=")</f>
        <v>#REF!</v>
      </c>
      <c r="BE2" t="e">
        <f>AND(#REF!,"AAAAAEb/6zg=")</f>
        <v>#REF!</v>
      </c>
      <c r="BF2" t="e">
        <f>IF(#REF!,"AAAAAEb/6zk=",0)</f>
        <v>#REF!</v>
      </c>
      <c r="BG2" t="e">
        <f>AND(#REF!,"AAAAAEb/6zo=")</f>
        <v>#REF!</v>
      </c>
      <c r="BH2" t="e">
        <f>AND(#REF!,"AAAAAEb/6zs=")</f>
        <v>#REF!</v>
      </c>
      <c r="BI2" t="e">
        <f>AND(#REF!,"AAAAAEb/6zw=")</f>
        <v>#REF!</v>
      </c>
      <c r="BJ2" t="e">
        <f>IF(#REF!,"AAAAAEb/6z0=",0)</f>
        <v>#REF!</v>
      </c>
      <c r="BK2" t="e">
        <f>AND(#REF!,"AAAAAEb/6z4=")</f>
        <v>#REF!</v>
      </c>
      <c r="BL2" t="e">
        <f>AND(#REF!,"AAAAAEb/6z8=")</f>
        <v>#REF!</v>
      </c>
      <c r="BM2" t="e">
        <f>AND(#REF!,"AAAAAEb/60A=")</f>
        <v>#REF!</v>
      </c>
      <c r="BN2" t="e">
        <f>IF(#REF!,"AAAAAEb/60E=",0)</f>
        <v>#REF!</v>
      </c>
      <c r="BO2" t="e">
        <f>AND(#REF!,"AAAAAEb/60I=")</f>
        <v>#REF!</v>
      </c>
      <c r="BP2" t="e">
        <f>AND(#REF!,"AAAAAEb/60M=")</f>
        <v>#REF!</v>
      </c>
      <c r="BQ2" t="e">
        <f>AND(#REF!,"AAAAAEb/60Q=")</f>
        <v>#REF!</v>
      </c>
      <c r="BR2" t="e">
        <f>IF(#REF!,"AAAAAEb/60U=",0)</f>
        <v>#REF!</v>
      </c>
      <c r="BS2" t="e">
        <f>AND(#REF!,"AAAAAEb/60Y=")</f>
        <v>#REF!</v>
      </c>
      <c r="BT2" t="e">
        <f>AND(#REF!,"AAAAAEb/60c=")</f>
        <v>#REF!</v>
      </c>
      <c r="BU2" t="e">
        <f>AND(#REF!,"AAAAAEb/60g=")</f>
        <v>#REF!</v>
      </c>
      <c r="BV2" t="e">
        <f>IF(#REF!,"AAAAAEb/60k=",0)</f>
        <v>#REF!</v>
      </c>
      <c r="BW2" t="e">
        <f>AND(#REF!,"AAAAAEb/60o=")</f>
        <v>#REF!</v>
      </c>
      <c r="BX2" t="e">
        <f>AND(#REF!,"AAAAAEb/60s=")</f>
        <v>#REF!</v>
      </c>
      <c r="BY2" t="e">
        <f>AND(#REF!,"AAAAAEb/60w=")</f>
        <v>#REF!</v>
      </c>
      <c r="BZ2" t="e">
        <f>IF(#REF!,"AAAAAEb/600=",0)</f>
        <v>#REF!</v>
      </c>
      <c r="CA2" t="e">
        <f>AND(#REF!,"AAAAAEb/604=")</f>
        <v>#REF!</v>
      </c>
      <c r="CB2" t="e">
        <f>AND(#REF!,"AAAAAEb/608=")</f>
        <v>#REF!</v>
      </c>
      <c r="CC2" t="e">
        <f>AND(#REF!,"AAAAAEb/61A=")</f>
        <v>#REF!</v>
      </c>
      <c r="CD2" t="e">
        <f>IF(#REF!,"AAAAAEb/61E=",0)</f>
        <v>#REF!</v>
      </c>
      <c r="CE2" t="e">
        <f>IF(#REF!,"AAAAAEb/61I=",0)</f>
        <v>#REF!</v>
      </c>
      <c r="CF2" t="e">
        <f>IF(#REF!,"AAAAAEb/61M=",0)</f>
        <v>#REF!</v>
      </c>
      <c r="CG2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leandros malliaroudakis</cp:lastModifiedBy>
  <cp:lastPrinted>2011-02-15T06:16:13Z</cp:lastPrinted>
  <dcterms:created xsi:type="dcterms:W3CDTF">2011-02-14T12:10:24Z</dcterms:created>
  <dcterms:modified xsi:type="dcterms:W3CDTF">2024-01-09T07:08:07Z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1lpZPKc-bbyxEDez4QIBPdg4bAYGuT-qHq5rbAKez5g4</vt:lpwstr>
  </property>
  <property fmtid="{D5CDD505-2E9C-101B-9397-08002B2CF9AE}" pid="4" name="Google.Documents.RevisionId">
    <vt:lpwstr>03103070509061742816</vt:lpwstr>
  </property>
  <property fmtid="{D5CDD505-2E9C-101B-9397-08002B2CF9AE}" pid="5" name="Google.Documents.PluginVersion">
    <vt:lpwstr>2.0.2424.7283</vt:lpwstr>
  </property>
  <property fmtid="{D5CDD505-2E9C-101B-9397-08002B2CF9AE}" pid="6" name="Google.Documents.MergeIncapabilityFlags">
    <vt:i4>0</vt:i4>
  </property>
</Properties>
</file>